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3" r:id="rId1"/>
    <sheet name="Лист1 (2)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3" l="1"/>
  <c r="E31" i="3"/>
  <c r="AA69" i="3" l="1"/>
  <c r="AB69" i="3"/>
  <c r="AA64" i="3"/>
  <c r="AB64" i="3"/>
  <c r="Z64" i="3"/>
  <c r="AA59" i="3"/>
  <c r="AB59" i="3"/>
  <c r="Z59" i="3"/>
  <c r="AA56" i="3"/>
  <c r="AB56" i="3"/>
  <c r="Z56" i="3"/>
  <c r="AA55" i="3"/>
  <c r="AB55" i="3"/>
  <c r="Z55" i="3"/>
  <c r="AA54" i="3"/>
  <c r="AB54" i="3"/>
  <c r="Z54" i="3"/>
  <c r="AA52" i="3"/>
  <c r="AB52" i="3"/>
  <c r="Z52" i="3"/>
  <c r="AA48" i="3"/>
  <c r="AB48" i="3"/>
  <c r="Z48" i="3"/>
  <c r="AA41" i="3"/>
  <c r="AB41" i="3"/>
  <c r="Z41" i="3"/>
  <c r="AA33" i="3"/>
  <c r="AB33" i="3"/>
  <c r="Z33" i="3"/>
  <c r="AA24" i="3"/>
  <c r="AB24" i="3"/>
  <c r="AA20" i="3"/>
  <c r="AB20" i="3"/>
  <c r="Z20" i="3"/>
  <c r="AA18" i="3"/>
  <c r="AB18" i="3"/>
  <c r="Z18" i="3"/>
  <c r="AA9" i="3"/>
  <c r="AB9" i="3"/>
  <c r="Z9" i="3"/>
  <c r="L70" i="3"/>
  <c r="G44" i="3" l="1"/>
  <c r="AB44" i="3" s="1"/>
  <c r="F44" i="3"/>
  <c r="AA44" i="3" s="1"/>
  <c r="E28" i="3" l="1"/>
  <c r="Z24" i="3" l="1"/>
  <c r="Z69" i="3" s="1"/>
  <c r="O31" i="3"/>
  <c r="O28" i="3"/>
  <c r="O32" i="3" l="1"/>
  <c r="E44" i="3"/>
  <c r="Z44" i="3" s="1"/>
  <c r="W5" i="3" l="1"/>
  <c r="X5" i="3" s="1"/>
  <c r="S8" i="3" l="1"/>
  <c r="S5" i="3"/>
  <c r="M5" i="3"/>
  <c r="M4" i="3"/>
  <c r="S4" i="3" s="1"/>
  <c r="M8" i="3"/>
  <c r="M7" i="3"/>
  <c r="S7" i="3" s="1"/>
  <c r="U8" i="3" l="1"/>
  <c r="N5" i="3"/>
  <c r="O5" i="3" s="1"/>
  <c r="Q8" i="3" s="1"/>
  <c r="N8" i="3"/>
  <c r="O8" i="3" s="1"/>
  <c r="I14" i="3"/>
  <c r="I10" i="3"/>
  <c r="G7" i="3" l="1"/>
  <c r="F7" i="3"/>
  <c r="H24" i="3"/>
  <c r="B5" i="3"/>
  <c r="I58" i="3"/>
  <c r="K58" i="3" s="1"/>
  <c r="I57" i="3" l="1"/>
  <c r="K57" i="3" s="1"/>
  <c r="I11" i="3"/>
  <c r="I12" i="3"/>
  <c r="I13" i="3"/>
  <c r="I15" i="3"/>
  <c r="I16" i="3"/>
  <c r="I17" i="3"/>
  <c r="G39" i="3"/>
  <c r="G38" i="3"/>
  <c r="E38" i="3"/>
  <c r="G8" i="3" l="1"/>
  <c r="F8" i="3" l="1"/>
  <c r="K12" i="3"/>
  <c r="K14" i="3"/>
  <c r="K16" i="3"/>
  <c r="B45" i="3" l="1"/>
  <c r="B39" i="3"/>
  <c r="I7" i="3"/>
  <c r="K7" i="3" s="1"/>
  <c r="I4" i="3"/>
  <c r="K4" i="3" s="1"/>
  <c r="B21" i="3" l="1"/>
  <c r="K15" i="3" l="1"/>
  <c r="K13" i="3"/>
  <c r="I32" i="3" l="1"/>
  <c r="K32" i="3" s="1"/>
  <c r="B12" i="4"/>
  <c r="F85" i="4" l="1"/>
  <c r="E85" i="4"/>
  <c r="G84" i="4"/>
  <c r="F84" i="4"/>
  <c r="G83" i="4"/>
  <c r="F83" i="4"/>
  <c r="G82" i="4"/>
  <c r="G85" i="4" s="1"/>
  <c r="F82" i="4"/>
  <c r="E80" i="4"/>
  <c r="E76" i="4"/>
  <c r="N66" i="4"/>
  <c r="H66" i="4"/>
  <c r="K65" i="4"/>
  <c r="I65" i="4"/>
  <c r="K64" i="4"/>
  <c r="I64" i="4"/>
  <c r="K63" i="4"/>
  <c r="I63" i="4"/>
  <c r="K62" i="4"/>
  <c r="I62" i="4"/>
  <c r="K61" i="4"/>
  <c r="I61" i="4"/>
  <c r="K60" i="4"/>
  <c r="I60" i="4"/>
  <c r="K59" i="4"/>
  <c r="J59" i="4"/>
  <c r="I59" i="4"/>
  <c r="K58" i="4"/>
  <c r="I58" i="4"/>
  <c r="K57" i="4"/>
  <c r="I57" i="4"/>
  <c r="N56" i="4"/>
  <c r="M56" i="4"/>
  <c r="L56" i="4"/>
  <c r="K56" i="4"/>
  <c r="J56" i="4"/>
  <c r="I56" i="4"/>
  <c r="F56" i="4"/>
  <c r="K55" i="4"/>
  <c r="I55" i="4"/>
  <c r="K54" i="4"/>
  <c r="I54" i="4"/>
  <c r="K53" i="4"/>
  <c r="I53" i="4"/>
  <c r="K52" i="4"/>
  <c r="I52" i="4"/>
  <c r="N51" i="4"/>
  <c r="N49" i="4" s="1"/>
  <c r="M51" i="4"/>
  <c r="L51" i="4"/>
  <c r="L49" i="4" s="1"/>
  <c r="K51" i="4"/>
  <c r="I51" i="4"/>
  <c r="K50" i="4"/>
  <c r="I50" i="4"/>
  <c r="M49" i="4"/>
  <c r="K49" i="4"/>
  <c r="I49" i="4"/>
  <c r="K48" i="4"/>
  <c r="I48" i="4"/>
  <c r="K47" i="4"/>
  <c r="I47" i="4"/>
  <c r="K46" i="4"/>
  <c r="I46" i="4"/>
  <c r="K45" i="4"/>
  <c r="I45" i="4"/>
  <c r="K44" i="4"/>
  <c r="I44" i="4"/>
  <c r="Q43" i="4"/>
  <c r="O43" i="4"/>
  <c r="N43" i="4"/>
  <c r="M43" i="4"/>
  <c r="P43" i="4" s="1"/>
  <c r="L43" i="4"/>
  <c r="K43" i="4"/>
  <c r="I43" i="4"/>
  <c r="K42" i="4"/>
  <c r="I42" i="4"/>
  <c r="K41" i="4"/>
  <c r="I41" i="4"/>
  <c r="K40" i="4"/>
  <c r="I40" i="4"/>
  <c r="K39" i="4"/>
  <c r="I39" i="4"/>
  <c r="K38" i="4"/>
  <c r="I38" i="4"/>
  <c r="M37" i="4"/>
  <c r="K37" i="4"/>
  <c r="I37" i="4"/>
  <c r="K36" i="4"/>
  <c r="I36" i="4"/>
  <c r="K35" i="4"/>
  <c r="I35" i="4"/>
  <c r="K34" i="4"/>
  <c r="I34" i="4"/>
  <c r="K33" i="4"/>
  <c r="I33" i="4"/>
  <c r="N32" i="4"/>
  <c r="M32" i="4"/>
  <c r="L32" i="4"/>
  <c r="K32" i="4"/>
  <c r="I32" i="4"/>
  <c r="K31" i="4"/>
  <c r="I31" i="4"/>
  <c r="K30" i="4"/>
  <c r="I30" i="4"/>
  <c r="E29" i="4"/>
  <c r="I29" i="4" s="1"/>
  <c r="I28" i="4"/>
  <c r="G28" i="4"/>
  <c r="F28" i="4"/>
  <c r="E28" i="4"/>
  <c r="K28" i="4" s="1"/>
  <c r="K27" i="4"/>
  <c r="I27" i="4"/>
  <c r="K26" i="4"/>
  <c r="I26" i="4"/>
  <c r="K25" i="4"/>
  <c r="I25" i="4"/>
  <c r="G25" i="4"/>
  <c r="G66" i="4" s="1"/>
  <c r="K24" i="4"/>
  <c r="F24" i="4"/>
  <c r="F66" i="4" s="1"/>
  <c r="E24" i="4"/>
  <c r="P30" i="4" s="1"/>
  <c r="K23" i="4"/>
  <c r="I23" i="4"/>
  <c r="K22" i="4"/>
  <c r="I22" i="4"/>
  <c r="M21" i="4"/>
  <c r="K21" i="4"/>
  <c r="I21" i="4"/>
  <c r="K20" i="4"/>
  <c r="I20" i="4"/>
  <c r="K19" i="4"/>
  <c r="I19" i="4"/>
  <c r="M18" i="4"/>
  <c r="K18" i="4"/>
  <c r="I18" i="4"/>
  <c r="K17" i="4"/>
  <c r="I17" i="4"/>
  <c r="K16" i="4"/>
  <c r="I16" i="4"/>
  <c r="K15" i="4"/>
  <c r="I15" i="4"/>
  <c r="E14" i="4"/>
  <c r="E66" i="4" s="1"/>
  <c r="K13" i="4"/>
  <c r="I13" i="4"/>
  <c r="K12" i="4"/>
  <c r="I12" i="4"/>
  <c r="K11" i="4"/>
  <c r="I11" i="4"/>
  <c r="K10" i="4"/>
  <c r="I10" i="4"/>
  <c r="K9" i="4"/>
  <c r="I9" i="4"/>
  <c r="J8" i="4"/>
  <c r="I8" i="4"/>
  <c r="T7" i="4"/>
  <c r="L7" i="4"/>
  <c r="J7" i="4"/>
  <c r="I7" i="4"/>
  <c r="K6" i="4"/>
  <c r="I6" i="4"/>
  <c r="J5" i="4"/>
  <c r="I5" i="4"/>
  <c r="Q4" i="4"/>
  <c r="Q12" i="4" s="1"/>
  <c r="P4" i="4"/>
  <c r="P12" i="4" s="1"/>
  <c r="O4" i="4"/>
  <c r="O12" i="4" s="1"/>
  <c r="L4" i="4"/>
  <c r="J4" i="4"/>
  <c r="J66" i="4" s="1"/>
  <c r="I4" i="4"/>
  <c r="L66" i="4" l="1"/>
  <c r="K14" i="4"/>
  <c r="K66" i="4" s="1"/>
  <c r="N67" i="4" s="1"/>
  <c r="M24" i="4"/>
  <c r="K29" i="4"/>
  <c r="P31" i="4"/>
  <c r="M3" i="4"/>
  <c r="I14" i="4"/>
  <c r="I66" i="4" s="1"/>
  <c r="L18" i="4"/>
  <c r="N18" i="4"/>
  <c r="I24" i="4"/>
  <c r="L24" i="4"/>
  <c r="N24" i="4"/>
  <c r="G87" i="3" l="1"/>
  <c r="F87" i="3"/>
  <c r="G86" i="3"/>
  <c r="F86" i="3"/>
  <c r="G85" i="3"/>
  <c r="G88" i="3" s="1"/>
  <c r="F85" i="3"/>
  <c r="F88" i="3" s="1"/>
  <c r="B12" i="3"/>
  <c r="H69" i="3" l="1"/>
  <c r="G69" i="3"/>
  <c r="F69" i="3"/>
  <c r="F74" i="3" s="1"/>
  <c r="E69" i="3"/>
  <c r="I68" i="3"/>
  <c r="K68" i="3" s="1"/>
  <c r="I67" i="3"/>
  <c r="K67" i="3" s="1"/>
  <c r="I66" i="3"/>
  <c r="K66" i="3" s="1"/>
  <c r="I65" i="3"/>
  <c r="K65" i="3" s="1"/>
  <c r="I64" i="3"/>
  <c r="K64" i="3" s="1"/>
  <c r="I63" i="3"/>
  <c r="K63" i="3" s="1"/>
  <c r="I62" i="3"/>
  <c r="K62" i="3" s="1"/>
  <c r="I61" i="3"/>
  <c r="K61" i="3" s="1"/>
  <c r="I60" i="3"/>
  <c r="K60" i="3" s="1"/>
  <c r="I59" i="3"/>
  <c r="K59" i="3" s="1"/>
  <c r="I56" i="3"/>
  <c r="K56" i="3" s="1"/>
  <c r="I55" i="3"/>
  <c r="K55" i="3" s="1"/>
  <c r="I54" i="3"/>
  <c r="K54" i="3" s="1"/>
  <c r="I53" i="3"/>
  <c r="K53" i="3" s="1"/>
  <c r="I52" i="3"/>
  <c r="K52" i="3" s="1"/>
  <c r="I51" i="3"/>
  <c r="K51" i="3" s="1"/>
  <c r="I50" i="3"/>
  <c r="K50" i="3" s="1"/>
  <c r="I49" i="3"/>
  <c r="K49" i="3" s="1"/>
  <c r="I48" i="3"/>
  <c r="K48" i="3" s="1"/>
  <c r="I47" i="3"/>
  <c r="K47" i="3" s="1"/>
  <c r="I46" i="3"/>
  <c r="K46" i="3" s="1"/>
  <c r="I45" i="3"/>
  <c r="K45" i="3" s="1"/>
  <c r="I44" i="3"/>
  <c r="K44" i="3" s="1"/>
  <c r="I43" i="3"/>
  <c r="K43" i="3" s="1"/>
  <c r="I42" i="3"/>
  <c r="K42" i="3" s="1"/>
  <c r="I41" i="3"/>
  <c r="K41" i="3" s="1"/>
  <c r="I40" i="3"/>
  <c r="K40" i="3" s="1"/>
  <c r="I39" i="3"/>
  <c r="K39" i="3" s="1"/>
  <c r="I38" i="3"/>
  <c r="K38" i="3" s="1"/>
  <c r="I37" i="3"/>
  <c r="K37" i="3" s="1"/>
  <c r="I36" i="3"/>
  <c r="K36" i="3" s="1"/>
  <c r="I35" i="3"/>
  <c r="K35" i="3" s="1"/>
  <c r="I34" i="3"/>
  <c r="K34" i="3" s="1"/>
  <c r="I33" i="3"/>
  <c r="K33" i="3" s="1"/>
  <c r="I31" i="3"/>
  <c r="K31" i="3" s="1"/>
  <c r="I30" i="3"/>
  <c r="K30" i="3" s="1"/>
  <c r="I29" i="3"/>
  <c r="K29" i="3" s="1"/>
  <c r="I28" i="3"/>
  <c r="K28" i="3" s="1"/>
  <c r="I27" i="3"/>
  <c r="K27" i="3" s="1"/>
  <c r="I26" i="3"/>
  <c r="K26" i="3" s="1"/>
  <c r="I25" i="3"/>
  <c r="K25" i="3" s="1"/>
  <c r="I24" i="3"/>
  <c r="K24" i="3" s="1"/>
  <c r="I23" i="3"/>
  <c r="K23" i="3" s="1"/>
  <c r="I22" i="3"/>
  <c r="K22" i="3" s="1"/>
  <c r="I21" i="3"/>
  <c r="K21" i="3" s="1"/>
  <c r="I20" i="3"/>
  <c r="K20" i="3" s="1"/>
  <c r="I19" i="3"/>
  <c r="K19" i="3" s="1"/>
  <c r="I18" i="3"/>
  <c r="K18" i="3" s="1"/>
  <c r="K17" i="3"/>
  <c r="K11" i="3"/>
  <c r="K10" i="3"/>
  <c r="I9" i="3"/>
  <c r="K9" i="3" s="1"/>
  <c r="I8" i="3"/>
  <c r="K8" i="3" s="1"/>
  <c r="L8" i="3" s="1"/>
  <c r="I6" i="3"/>
  <c r="K6" i="3" s="1"/>
  <c r="I5" i="3"/>
  <c r="K5" i="3" s="1"/>
  <c r="G74" i="3" l="1"/>
  <c r="L6" i="3"/>
  <c r="L4" i="3"/>
  <c r="L39" i="3"/>
  <c r="I69" i="3"/>
  <c r="K69" i="3" s="1"/>
  <c r="J69" i="3" l="1"/>
</calcChain>
</file>

<file path=xl/comments1.xml><?xml version="1.0" encoding="utf-8"?>
<comments xmlns="http://schemas.openxmlformats.org/spreadsheetml/2006/main">
  <authors>
    <author>Автор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148,0 Рузана </t>
        </r>
      </text>
    </comment>
    <comment ref="K21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Редация ЗАРЯ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15600 власть инфо 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86,0 Рузана 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14400 власть инфо 
6320 пульс про</t>
        </r>
      </text>
    </comment>
  </commentList>
</comments>
</file>

<file path=xl/sharedStrings.xml><?xml version="1.0" encoding="utf-8"?>
<sst xmlns="http://schemas.openxmlformats.org/spreadsheetml/2006/main" count="113" uniqueCount="58">
  <si>
    <t>о102</t>
  </si>
  <si>
    <t>КОСГУ</t>
  </si>
  <si>
    <t>план 2018</t>
  </si>
  <si>
    <t>план 2019</t>
  </si>
  <si>
    <t>О104</t>
  </si>
  <si>
    <t>6Д60003400</t>
  </si>
  <si>
    <t>6Д10000100</t>
  </si>
  <si>
    <t>О113</t>
  </si>
  <si>
    <t>6Д00001000</t>
  </si>
  <si>
    <t>6Д00061010</t>
  </si>
  <si>
    <t>6Д80001010</t>
  </si>
  <si>
    <t>6Д80001020</t>
  </si>
  <si>
    <t>О203</t>
  </si>
  <si>
    <t>6Д00051180</t>
  </si>
  <si>
    <t>О309</t>
  </si>
  <si>
    <t>6Д70000100</t>
  </si>
  <si>
    <t>О409</t>
  </si>
  <si>
    <t>6Д80000910</t>
  </si>
  <si>
    <t>О412</t>
  </si>
  <si>
    <t>О502</t>
  </si>
  <si>
    <t>6Д80016000</t>
  </si>
  <si>
    <t>О503</t>
  </si>
  <si>
    <t>6Д80011000</t>
  </si>
  <si>
    <t>6Д80012000</t>
  </si>
  <si>
    <t>6Д80013000</t>
  </si>
  <si>
    <t>6Д80014000</t>
  </si>
  <si>
    <t>6Д80015000</t>
  </si>
  <si>
    <t>О707</t>
  </si>
  <si>
    <t>6Д80001200</t>
  </si>
  <si>
    <t>6Д10001000</t>
  </si>
  <si>
    <t>О107</t>
  </si>
  <si>
    <t>ИТОГО</t>
  </si>
  <si>
    <t>Добавить</t>
  </si>
  <si>
    <t>6Д80001011</t>
  </si>
  <si>
    <t>6Д02000020</t>
  </si>
  <si>
    <t>Плановые цифры по расходам на 2018гг.</t>
  </si>
  <si>
    <t>план 2020</t>
  </si>
  <si>
    <t>план 2018 по птребности</t>
  </si>
  <si>
    <t>план 2018 дополнительно нужно</t>
  </si>
  <si>
    <t>газ</t>
  </si>
  <si>
    <t>свет</t>
  </si>
  <si>
    <t>интернет</t>
  </si>
  <si>
    <t>полн</t>
  </si>
  <si>
    <t>власть инфо</t>
  </si>
  <si>
    <t>О113 6Д80001010 244 226</t>
  </si>
  <si>
    <t>Пульс про</t>
  </si>
  <si>
    <t>140100 Рузана зарплата</t>
  </si>
  <si>
    <t>План 2018 г. уточненый</t>
  </si>
  <si>
    <t>6Д80001012</t>
  </si>
  <si>
    <t>план 2021</t>
  </si>
  <si>
    <t>Плановые цифры по расходам на 2020-2022гг.</t>
  </si>
  <si>
    <t>план 2022</t>
  </si>
  <si>
    <t>план 2020 по птребности</t>
  </si>
  <si>
    <t>план 2020 дополнительно нужно</t>
  </si>
  <si>
    <t>План 2020 г. уточненый</t>
  </si>
  <si>
    <t>газ 110000  свет 80000</t>
  </si>
  <si>
    <t>анализ воды и рабочие по благоустройству</t>
  </si>
  <si>
    <t>газ 63000 свет 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</si>
</sst>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horizontal="left"/>
    </xf>
    <xf numFmtId="0" fontId="0" fillId="2" borderId="0" xfId="0" applyFill="1"/>
    <xf numFmtId="0" fontId="0" fillId="3" borderId="1" xfId="0" applyFill="1" applyBorder="1"/>
    <xf numFmtId="0" fontId="0" fillId="4" borderId="1" xfId="0" applyFill="1" applyBorder="1"/>
    <xf numFmtId="0" fontId="0" fillId="4" borderId="0" xfId="0" applyFill="1"/>
    <xf numFmtId="0" fontId="1" fillId="0" borderId="1" xfId="0" applyFont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3" borderId="1" xfId="0" applyFont="1" applyFill="1" applyBorder="1"/>
    <xf numFmtId="0" fontId="1" fillId="0" borderId="1" xfId="0" applyFont="1" applyBorder="1"/>
    <xf numFmtId="0" fontId="0" fillId="5" borderId="1" xfId="0" applyFill="1" applyBorder="1"/>
    <xf numFmtId="0" fontId="1" fillId="5" borderId="1" xfId="0" applyFont="1" applyFill="1" applyBorder="1"/>
    <xf numFmtId="0" fontId="0" fillId="5" borderId="0" xfId="0" applyFill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" fillId="0" borderId="0" xfId="0" applyFont="1"/>
    <xf numFmtId="0" fontId="0" fillId="6" borderId="0" xfId="0" applyFill="1"/>
    <xf numFmtId="0" fontId="0" fillId="6" borderId="1" xfId="0" applyFill="1" applyBorder="1" applyAlignment="1">
      <alignment wrapText="1"/>
    </xf>
    <xf numFmtId="0" fontId="0" fillId="6" borderId="2" xfId="0" applyFill="1" applyBorder="1"/>
    <xf numFmtId="0" fontId="0" fillId="7" borderId="1" xfId="0" applyFill="1" applyBorder="1"/>
    <xf numFmtId="0" fontId="1" fillId="7" borderId="1" xfId="0" applyFont="1" applyFill="1" applyBorder="1"/>
    <xf numFmtId="0" fontId="0" fillId="7" borderId="0" xfId="0" applyFill="1"/>
    <xf numFmtId="0" fontId="0" fillId="8" borderId="1" xfId="0" applyFill="1" applyBorder="1"/>
    <xf numFmtId="0" fontId="1" fillId="8" borderId="1" xfId="0" applyFont="1" applyFill="1" applyBorder="1"/>
    <xf numFmtId="0" fontId="0" fillId="8" borderId="0" xfId="0" applyFill="1"/>
    <xf numFmtId="0" fontId="0" fillId="9" borderId="1" xfId="0" applyFill="1" applyBorder="1"/>
    <xf numFmtId="0" fontId="0" fillId="9" borderId="1" xfId="0" applyFill="1" applyBorder="1" applyAlignment="1">
      <alignment horizontal="left"/>
    </xf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93"/>
  <sheetViews>
    <sheetView tabSelected="1" topLeftCell="A40" workbookViewId="0">
      <selection activeCell="E61" sqref="E61"/>
    </sheetView>
  </sheetViews>
  <sheetFormatPr defaultRowHeight="15" x14ac:dyDescent="0.25"/>
  <cols>
    <col min="1" max="1" width="9.140625" customWidth="1"/>
    <col min="2" max="2" width="11.28515625" customWidth="1"/>
    <col min="3" max="3" width="4.5703125" customWidth="1"/>
    <col min="4" max="4" width="5.85546875" customWidth="1"/>
    <col min="5" max="5" width="11.140625" customWidth="1"/>
    <col min="6" max="6" width="11.28515625" hidden="1" customWidth="1"/>
    <col min="7" max="7" width="12.42578125" hidden="1" customWidth="1"/>
    <col min="8" max="9" width="12.42578125" customWidth="1"/>
    <col min="10" max="10" width="11" hidden="1" customWidth="1"/>
    <col min="11" max="11" width="9.140625" style="20" customWidth="1"/>
    <col min="12" max="12" width="14" hidden="1" customWidth="1"/>
    <col min="13" max="25" width="0" hidden="1" customWidth="1"/>
  </cols>
  <sheetData>
    <row r="1" spans="1:28" x14ac:dyDescent="0.25">
      <c r="E1" s="19"/>
    </row>
    <row r="2" spans="1:28" x14ac:dyDescent="0.25">
      <c r="A2" s="35" t="s">
        <v>50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28" ht="60" x14ac:dyDescent="0.25">
      <c r="A3" s="1"/>
      <c r="B3" s="1"/>
      <c r="C3" s="2"/>
      <c r="D3" s="2" t="s">
        <v>1</v>
      </c>
      <c r="E3" s="1" t="s">
        <v>36</v>
      </c>
      <c r="F3" s="1" t="s">
        <v>49</v>
      </c>
      <c r="G3" s="1" t="s">
        <v>51</v>
      </c>
      <c r="H3" s="2" t="s">
        <v>52</v>
      </c>
      <c r="I3" s="9" t="s">
        <v>53</v>
      </c>
      <c r="J3" s="10" t="s">
        <v>32</v>
      </c>
      <c r="K3" s="21" t="s">
        <v>54</v>
      </c>
      <c r="Z3">
        <v>244</v>
      </c>
      <c r="AA3">
        <v>244</v>
      </c>
      <c r="AB3">
        <v>244</v>
      </c>
    </row>
    <row r="4" spans="1:28" x14ac:dyDescent="0.25">
      <c r="A4" s="29" t="s">
        <v>0</v>
      </c>
      <c r="B4" s="29" t="s">
        <v>6</v>
      </c>
      <c r="C4" s="29">
        <v>121</v>
      </c>
      <c r="D4" s="1">
        <v>211</v>
      </c>
      <c r="E4" s="6">
        <v>688500</v>
      </c>
      <c r="F4" s="6">
        <v>384000</v>
      </c>
      <c r="G4" s="6">
        <v>384000</v>
      </c>
      <c r="H4" s="6">
        <v>694100</v>
      </c>
      <c r="I4" s="12">
        <f t="shared" ref="I4:I17" si="0">H4-E4</f>
        <v>5600</v>
      </c>
      <c r="J4" s="1"/>
      <c r="K4" s="3">
        <f t="shared" ref="K4:K35" si="1">I4+E4</f>
        <v>694100</v>
      </c>
      <c r="L4">
        <f>K4+K5</f>
        <v>903800</v>
      </c>
      <c r="M4">
        <f>H4/12</f>
        <v>57841.666666666664</v>
      </c>
      <c r="S4">
        <f>M4*10</f>
        <v>578416.66666666663</v>
      </c>
      <c r="W4">
        <v>688415</v>
      </c>
    </row>
    <row r="5" spans="1:28" x14ac:dyDescent="0.25">
      <c r="A5" s="29"/>
      <c r="B5" s="29">
        <f>E4+E5</f>
        <v>896500</v>
      </c>
      <c r="C5" s="29">
        <v>129</v>
      </c>
      <c r="D5" s="1">
        <v>213</v>
      </c>
      <c r="E5" s="6">
        <v>208000</v>
      </c>
      <c r="F5" s="6">
        <v>116000</v>
      </c>
      <c r="G5" s="6">
        <v>116000</v>
      </c>
      <c r="H5" s="6">
        <v>209700</v>
      </c>
      <c r="I5" s="12">
        <f t="shared" si="0"/>
        <v>1700</v>
      </c>
      <c r="J5" s="1"/>
      <c r="K5" s="3">
        <f t="shared" si="1"/>
        <v>209700</v>
      </c>
      <c r="M5">
        <f>H5/12</f>
        <v>17475</v>
      </c>
      <c r="N5" s="34">
        <f>M4+M5</f>
        <v>75316.666666666657</v>
      </c>
      <c r="O5">
        <f>N5*10</f>
        <v>753166.66666666651</v>
      </c>
      <c r="S5">
        <f>M5*10</f>
        <v>174750</v>
      </c>
      <c r="W5">
        <f>W4*30.2%</f>
        <v>207901.33</v>
      </c>
      <c r="X5">
        <f>W4+W5</f>
        <v>896316.33</v>
      </c>
    </row>
    <row r="6" spans="1:28" x14ac:dyDescent="0.25">
      <c r="A6" s="29"/>
      <c r="B6" s="29"/>
      <c r="C6" s="29"/>
      <c r="D6" s="1"/>
      <c r="E6" s="1"/>
      <c r="F6" s="1"/>
      <c r="G6" s="1"/>
      <c r="H6" s="1"/>
      <c r="I6" s="12">
        <f t="shared" si="0"/>
        <v>0</v>
      </c>
      <c r="J6" s="1"/>
      <c r="K6" s="3">
        <f t="shared" si="1"/>
        <v>0</v>
      </c>
      <c r="L6">
        <f>K4+K5</f>
        <v>903800</v>
      </c>
    </row>
    <row r="7" spans="1:28" x14ac:dyDescent="0.25">
      <c r="A7" s="29" t="s">
        <v>4</v>
      </c>
      <c r="B7" s="29" t="s">
        <v>5</v>
      </c>
      <c r="C7" s="29">
        <v>121</v>
      </c>
      <c r="D7" s="1">
        <v>211</v>
      </c>
      <c r="E7" s="6">
        <v>2169000</v>
      </c>
      <c r="F7" s="6">
        <f>1070000-13100-10000+402600</f>
        <v>1449500</v>
      </c>
      <c r="G7" s="6">
        <f>1070000+428000</f>
        <v>1498000</v>
      </c>
      <c r="H7" s="6">
        <v>2602600</v>
      </c>
      <c r="I7" s="12">
        <f t="shared" si="0"/>
        <v>433600</v>
      </c>
      <c r="J7" s="1"/>
      <c r="K7" s="3">
        <f t="shared" si="1"/>
        <v>2602600</v>
      </c>
      <c r="M7">
        <f>H7/12</f>
        <v>216883.33333333334</v>
      </c>
      <c r="S7">
        <f>M7*10</f>
        <v>2168833.3333333335</v>
      </c>
    </row>
    <row r="8" spans="1:28" x14ac:dyDescent="0.25">
      <c r="A8" s="29"/>
      <c r="B8" s="29"/>
      <c r="C8" s="29">
        <v>129</v>
      </c>
      <c r="D8" s="1">
        <v>213</v>
      </c>
      <c r="E8" s="6">
        <v>648000</v>
      </c>
      <c r="F8" s="6">
        <f>323000-117900</f>
        <v>205100</v>
      </c>
      <c r="G8" s="6">
        <f>323000-25000+1000</f>
        <v>299000</v>
      </c>
      <c r="H8" s="6">
        <v>777500</v>
      </c>
      <c r="I8" s="12">
        <f t="shared" si="0"/>
        <v>129500</v>
      </c>
      <c r="J8" s="1"/>
      <c r="K8" s="3">
        <f t="shared" si="1"/>
        <v>777500</v>
      </c>
      <c r="L8">
        <f>K7+K8</f>
        <v>3380100</v>
      </c>
      <c r="M8">
        <f>H8/12</f>
        <v>64791.666666666664</v>
      </c>
      <c r="N8">
        <f>M7+M8</f>
        <v>281675</v>
      </c>
      <c r="O8">
        <f>N8*10</f>
        <v>2816750</v>
      </c>
      <c r="Q8">
        <f>O5+O8</f>
        <v>3569916.6666666665</v>
      </c>
      <c r="S8">
        <f>M8*10</f>
        <v>647916.66666666663</v>
      </c>
      <c r="U8">
        <f>S4+S5+S7+S8</f>
        <v>3569916.6666666665</v>
      </c>
    </row>
    <row r="9" spans="1:28" x14ac:dyDescent="0.25">
      <c r="A9" s="26"/>
      <c r="B9" s="26"/>
      <c r="C9" s="26">
        <v>244</v>
      </c>
      <c r="D9" s="26">
        <v>221</v>
      </c>
      <c r="E9" s="26">
        <v>15000</v>
      </c>
      <c r="F9" s="26">
        <v>20000</v>
      </c>
      <c r="G9" s="26">
        <v>20000</v>
      </c>
      <c r="H9" s="26">
        <v>10000</v>
      </c>
      <c r="I9" s="12">
        <f t="shared" si="0"/>
        <v>-5000</v>
      </c>
      <c r="J9" s="1"/>
      <c r="K9" s="3">
        <f t="shared" si="1"/>
        <v>10000</v>
      </c>
      <c r="Z9">
        <f>E9+E10+E11+E12+E13+E14</f>
        <v>111000</v>
      </c>
      <c r="AA9">
        <f t="shared" ref="AA9:AB9" si="2">F9+F10+F11+F12+F13+F14</f>
        <v>278000</v>
      </c>
      <c r="AB9">
        <f t="shared" si="2"/>
        <v>278000</v>
      </c>
    </row>
    <row r="10" spans="1:28" ht="30" x14ac:dyDescent="0.25">
      <c r="A10" s="26"/>
      <c r="B10" s="26"/>
      <c r="C10" s="26">
        <v>244</v>
      </c>
      <c r="D10" s="26">
        <v>223</v>
      </c>
      <c r="E10" s="26">
        <v>68000</v>
      </c>
      <c r="F10" s="26">
        <v>100000</v>
      </c>
      <c r="G10" s="26">
        <v>100000</v>
      </c>
      <c r="H10" s="26">
        <v>65000</v>
      </c>
      <c r="I10" s="12">
        <f t="shared" si="0"/>
        <v>-3000</v>
      </c>
      <c r="J10" s="1"/>
      <c r="K10" s="3">
        <f t="shared" si="1"/>
        <v>65000</v>
      </c>
      <c r="L10" s="17" t="s">
        <v>57</v>
      </c>
    </row>
    <row r="11" spans="1:28" x14ac:dyDescent="0.25">
      <c r="A11" s="26"/>
      <c r="B11" s="26"/>
      <c r="C11" s="26">
        <v>244</v>
      </c>
      <c r="D11" s="26">
        <v>225</v>
      </c>
      <c r="E11" s="26"/>
      <c r="F11" s="26">
        <v>5000</v>
      </c>
      <c r="G11" s="26">
        <v>5000</v>
      </c>
      <c r="H11" s="26">
        <v>15000</v>
      </c>
      <c r="I11" s="12">
        <f t="shared" si="0"/>
        <v>15000</v>
      </c>
      <c r="J11" s="1"/>
      <c r="K11" s="3">
        <f t="shared" si="1"/>
        <v>15000</v>
      </c>
    </row>
    <row r="12" spans="1:28" x14ac:dyDescent="0.25">
      <c r="A12" s="26"/>
      <c r="B12" s="26">
        <f>E9+E10+E11+E12+E13+E14+E15+E16</f>
        <v>121000</v>
      </c>
      <c r="C12" s="26">
        <v>244</v>
      </c>
      <c r="D12" s="26">
        <v>226</v>
      </c>
      <c r="E12" s="26"/>
      <c r="F12" s="26">
        <v>5000</v>
      </c>
      <c r="G12" s="26">
        <v>5000</v>
      </c>
      <c r="H12" s="26">
        <v>10000</v>
      </c>
      <c r="I12" s="12">
        <f t="shared" si="0"/>
        <v>10000</v>
      </c>
      <c r="J12" s="1"/>
      <c r="K12" s="3">
        <f t="shared" si="1"/>
        <v>10000</v>
      </c>
      <c r="M12" s="5"/>
    </row>
    <row r="13" spans="1:28" x14ac:dyDescent="0.25">
      <c r="A13" s="26"/>
      <c r="B13" s="26"/>
      <c r="C13" s="26">
        <v>244</v>
      </c>
      <c r="D13" s="26">
        <v>310</v>
      </c>
      <c r="E13" s="26"/>
      <c r="F13" s="26">
        <v>5000</v>
      </c>
      <c r="G13" s="26">
        <v>5000</v>
      </c>
      <c r="H13" s="26">
        <v>10000</v>
      </c>
      <c r="I13" s="12">
        <f t="shared" si="0"/>
        <v>10000</v>
      </c>
      <c r="J13" s="1"/>
      <c r="K13" s="3">
        <f t="shared" si="1"/>
        <v>10000</v>
      </c>
    </row>
    <row r="14" spans="1:28" x14ac:dyDescent="0.25">
      <c r="A14" s="26"/>
      <c r="B14" s="26"/>
      <c r="C14" s="26">
        <v>244</v>
      </c>
      <c r="D14" s="26">
        <v>343</v>
      </c>
      <c r="E14" s="26">
        <v>28000</v>
      </c>
      <c r="F14" s="26">
        <v>143000</v>
      </c>
      <c r="G14" s="26">
        <v>143000</v>
      </c>
      <c r="H14" s="26">
        <v>170000</v>
      </c>
      <c r="I14" s="12">
        <f t="shared" si="0"/>
        <v>142000</v>
      </c>
      <c r="J14" s="1"/>
      <c r="K14" s="3">
        <f t="shared" si="1"/>
        <v>170000</v>
      </c>
    </row>
    <row r="15" spans="1:28" x14ac:dyDescent="0.25">
      <c r="A15" s="26"/>
      <c r="B15" s="26"/>
      <c r="C15" s="26">
        <v>852</v>
      </c>
      <c r="D15" s="26">
        <v>291</v>
      </c>
      <c r="E15" s="26">
        <v>9000</v>
      </c>
      <c r="F15" s="26">
        <v>11000</v>
      </c>
      <c r="G15" s="26">
        <v>11000</v>
      </c>
      <c r="H15" s="26">
        <v>9000</v>
      </c>
      <c r="I15" s="12">
        <f t="shared" si="0"/>
        <v>0</v>
      </c>
      <c r="J15" s="1"/>
      <c r="K15" s="3">
        <f t="shared" si="1"/>
        <v>9000</v>
      </c>
    </row>
    <row r="16" spans="1:28" x14ac:dyDescent="0.25">
      <c r="A16" s="26"/>
      <c r="B16" s="26"/>
      <c r="C16" s="26">
        <v>853</v>
      </c>
      <c r="D16" s="26">
        <v>292</v>
      </c>
      <c r="E16" s="26">
        <v>1000</v>
      </c>
      <c r="F16" s="26">
        <v>1000</v>
      </c>
      <c r="G16" s="26">
        <v>1000</v>
      </c>
      <c r="H16" s="26">
        <v>1000</v>
      </c>
      <c r="I16" s="12">
        <f t="shared" si="0"/>
        <v>0</v>
      </c>
      <c r="J16" s="1"/>
      <c r="K16" s="3">
        <f t="shared" si="1"/>
        <v>1000</v>
      </c>
    </row>
    <row r="17" spans="1:28" x14ac:dyDescent="0.25">
      <c r="A17" s="1"/>
      <c r="B17" s="1"/>
      <c r="C17" s="1"/>
      <c r="D17" s="1"/>
      <c r="E17" s="1"/>
      <c r="F17" s="1"/>
      <c r="G17" s="1"/>
      <c r="H17" s="1"/>
      <c r="I17" s="12">
        <f t="shared" si="0"/>
        <v>0</v>
      </c>
      <c r="J17" s="1"/>
      <c r="K17" s="3">
        <f t="shared" si="1"/>
        <v>0</v>
      </c>
    </row>
    <row r="18" spans="1:28" s="25" customFormat="1" x14ac:dyDescent="0.25">
      <c r="A18" s="33" t="s">
        <v>7</v>
      </c>
      <c r="B18" s="33" t="s">
        <v>8</v>
      </c>
      <c r="C18" s="33">
        <v>244</v>
      </c>
      <c r="D18" s="33">
        <v>226</v>
      </c>
      <c r="E18" s="33">
        <v>0</v>
      </c>
      <c r="F18" s="33">
        <v>11000</v>
      </c>
      <c r="G18" s="33"/>
      <c r="H18" s="33">
        <v>109000</v>
      </c>
      <c r="I18" s="24">
        <f t="shared" ref="I18:I48" si="3">H18-E18</f>
        <v>109000</v>
      </c>
      <c r="J18" s="23"/>
      <c r="K18" s="3">
        <f t="shared" si="1"/>
        <v>109000</v>
      </c>
      <c r="Z18" s="25">
        <f>E18</f>
        <v>0</v>
      </c>
      <c r="AA18" s="25">
        <f t="shared" ref="AA18:AB18" si="4">F18</f>
        <v>11000</v>
      </c>
      <c r="AB18" s="25">
        <f t="shared" si="4"/>
        <v>0</v>
      </c>
    </row>
    <row r="19" spans="1:28" x14ac:dyDescent="0.25">
      <c r="A19" s="1"/>
      <c r="B19" s="1"/>
      <c r="C19" s="1"/>
      <c r="D19" s="1"/>
      <c r="E19" s="1"/>
      <c r="F19" s="1"/>
      <c r="G19" s="1"/>
      <c r="H19" s="1"/>
      <c r="I19" s="12">
        <f t="shared" si="3"/>
        <v>0</v>
      </c>
      <c r="J19" s="3"/>
      <c r="K19" s="3">
        <f t="shared" si="1"/>
        <v>0</v>
      </c>
    </row>
    <row r="20" spans="1:28" x14ac:dyDescent="0.25">
      <c r="A20" s="32" t="s">
        <v>7</v>
      </c>
      <c r="B20" s="32" t="s">
        <v>9</v>
      </c>
      <c r="C20" s="32">
        <v>244</v>
      </c>
      <c r="D20" s="32">
        <v>221</v>
      </c>
      <c r="E20" s="32">
        <v>11000</v>
      </c>
      <c r="F20" s="32">
        <v>11000</v>
      </c>
      <c r="G20" s="32">
        <v>11000</v>
      </c>
      <c r="H20" s="32">
        <v>11000</v>
      </c>
      <c r="I20" s="12">
        <f t="shared" si="3"/>
        <v>0</v>
      </c>
      <c r="J20" s="3"/>
      <c r="K20" s="3">
        <f t="shared" si="1"/>
        <v>11000</v>
      </c>
      <c r="Z20">
        <f>E20+E21+E22</f>
        <v>33000</v>
      </c>
      <c r="AA20">
        <f t="shared" ref="AA20:AB20" si="5">F20+F21+F22</f>
        <v>33000</v>
      </c>
      <c r="AB20">
        <f t="shared" si="5"/>
        <v>33000</v>
      </c>
    </row>
    <row r="21" spans="1:28" x14ac:dyDescent="0.25">
      <c r="A21" s="32"/>
      <c r="B21" s="32">
        <f>E20+E21+E22</f>
        <v>33000</v>
      </c>
      <c r="C21" s="32"/>
      <c r="D21" s="32">
        <v>226</v>
      </c>
      <c r="E21" s="32">
        <v>8500</v>
      </c>
      <c r="F21" s="32">
        <v>8500</v>
      </c>
      <c r="G21" s="32">
        <v>8500</v>
      </c>
      <c r="H21" s="32">
        <v>8500</v>
      </c>
      <c r="I21" s="12">
        <f t="shared" si="3"/>
        <v>0</v>
      </c>
      <c r="J21" s="3"/>
      <c r="K21" s="3">
        <f t="shared" si="1"/>
        <v>8500</v>
      </c>
      <c r="M21" s="8"/>
    </row>
    <row r="22" spans="1:28" x14ac:dyDescent="0.25">
      <c r="A22" s="32"/>
      <c r="B22" s="32"/>
      <c r="C22" s="32"/>
      <c r="D22" s="32">
        <v>340</v>
      </c>
      <c r="E22" s="32">
        <v>13500</v>
      </c>
      <c r="F22" s="32">
        <v>13500</v>
      </c>
      <c r="G22" s="32">
        <v>13500</v>
      </c>
      <c r="H22" s="32">
        <v>13500</v>
      </c>
      <c r="I22" s="12">
        <f t="shared" si="3"/>
        <v>0</v>
      </c>
      <c r="J22" s="3"/>
      <c r="K22" s="3">
        <f t="shared" si="1"/>
        <v>13500</v>
      </c>
    </row>
    <row r="23" spans="1:28" x14ac:dyDescent="0.25">
      <c r="A23" s="1"/>
      <c r="B23" s="1"/>
      <c r="C23" s="1"/>
      <c r="D23" s="1"/>
      <c r="E23" s="1"/>
      <c r="F23" s="1"/>
      <c r="G23" s="1"/>
      <c r="H23" s="1"/>
      <c r="I23" s="12">
        <f t="shared" si="3"/>
        <v>0</v>
      </c>
      <c r="J23" s="3"/>
      <c r="K23" s="3">
        <f t="shared" si="1"/>
        <v>0</v>
      </c>
    </row>
    <row r="24" spans="1:28" x14ac:dyDescent="0.25">
      <c r="A24" s="33" t="s">
        <v>7</v>
      </c>
      <c r="B24" s="33" t="s">
        <v>10</v>
      </c>
      <c r="C24" s="33">
        <v>244</v>
      </c>
      <c r="D24" s="33">
        <v>226</v>
      </c>
      <c r="E24" s="33">
        <f>15600+3000+980-382+16808+2</f>
        <v>36008</v>
      </c>
      <c r="F24" s="33">
        <v>1000</v>
      </c>
      <c r="G24" s="33">
        <v>1000</v>
      </c>
      <c r="H24" s="33">
        <f>16800+2400+7200+28700+31000+72000+14000+500+9000+29000+6400+22000+2000+48000+2000</f>
        <v>291000</v>
      </c>
      <c r="I24" s="12">
        <f t="shared" si="3"/>
        <v>254992</v>
      </c>
      <c r="J24" s="3"/>
      <c r="K24" s="3">
        <f t="shared" si="1"/>
        <v>291000</v>
      </c>
      <c r="Z24">
        <f>E24+E25+E28+E29+E30</f>
        <v>170008</v>
      </c>
      <c r="AA24">
        <f t="shared" ref="AA24:AB24" si="6">F24+F25+F28+F29+F30</f>
        <v>6000</v>
      </c>
      <c r="AB24">
        <f t="shared" si="6"/>
        <v>6000</v>
      </c>
    </row>
    <row r="25" spans="1:28" x14ac:dyDescent="0.25">
      <c r="A25" s="33"/>
      <c r="B25" s="33"/>
      <c r="C25" s="33">
        <v>244</v>
      </c>
      <c r="D25" s="33">
        <v>346</v>
      </c>
      <c r="E25" s="33"/>
      <c r="F25" s="33">
        <v>1000</v>
      </c>
      <c r="G25" s="33">
        <v>1000</v>
      </c>
      <c r="H25" s="33">
        <v>16500</v>
      </c>
      <c r="I25" s="12">
        <f t="shared" si="3"/>
        <v>16500</v>
      </c>
      <c r="J25" s="3"/>
      <c r="K25" s="3">
        <f t="shared" si="1"/>
        <v>16500</v>
      </c>
    </row>
    <row r="26" spans="1:28" x14ac:dyDescent="0.25">
      <c r="A26" s="3"/>
      <c r="B26" s="3"/>
      <c r="C26" s="3">
        <v>852</v>
      </c>
      <c r="D26" s="3">
        <v>291</v>
      </c>
      <c r="E26" s="3">
        <v>12000</v>
      </c>
      <c r="F26" s="3"/>
      <c r="G26" s="3">
        <v>1000</v>
      </c>
      <c r="H26" s="3">
        <v>2000</v>
      </c>
      <c r="I26" s="12">
        <f t="shared" si="3"/>
        <v>-10000</v>
      </c>
      <c r="J26" s="3"/>
      <c r="K26" s="3">
        <f t="shared" si="1"/>
        <v>2000</v>
      </c>
    </row>
    <row r="27" spans="1:28" x14ac:dyDescent="0.25">
      <c r="A27" s="3"/>
      <c r="B27" s="3"/>
      <c r="C27" s="3">
        <v>853</v>
      </c>
      <c r="D27" s="3">
        <v>292</v>
      </c>
      <c r="E27" s="3"/>
      <c r="F27" s="3"/>
      <c r="G27" s="3">
        <v>1000</v>
      </c>
      <c r="H27" s="3">
        <v>2000</v>
      </c>
      <c r="I27" s="12">
        <f t="shared" si="3"/>
        <v>2000</v>
      </c>
      <c r="J27" s="3"/>
      <c r="K27" s="3">
        <f t="shared" si="1"/>
        <v>2000</v>
      </c>
    </row>
    <row r="28" spans="1:28" ht="30" x14ac:dyDescent="0.25">
      <c r="A28" s="3"/>
      <c r="B28" s="3"/>
      <c r="C28" s="3">
        <v>244</v>
      </c>
      <c r="D28" s="3">
        <v>223</v>
      </c>
      <c r="E28" s="3">
        <f>22000+100000+10000</f>
        <v>132000</v>
      </c>
      <c r="F28" s="3">
        <v>2000</v>
      </c>
      <c r="G28" s="3">
        <v>2000</v>
      </c>
      <c r="H28" s="3">
        <v>190000</v>
      </c>
      <c r="I28" s="12">
        <f t="shared" si="3"/>
        <v>58000</v>
      </c>
      <c r="J28" s="3"/>
      <c r="K28" s="3">
        <f t="shared" si="1"/>
        <v>190000</v>
      </c>
      <c r="L28" s="17" t="s">
        <v>55</v>
      </c>
      <c r="O28">
        <f>E10+E28</f>
        <v>200000</v>
      </c>
    </row>
    <row r="29" spans="1:28" x14ac:dyDescent="0.25">
      <c r="A29" s="3"/>
      <c r="B29" s="3"/>
      <c r="C29" s="3">
        <v>244</v>
      </c>
      <c r="D29" s="3">
        <v>221</v>
      </c>
      <c r="E29" s="3">
        <v>2000</v>
      </c>
      <c r="F29" s="3">
        <v>1000</v>
      </c>
      <c r="G29" s="3">
        <v>1000</v>
      </c>
      <c r="H29" s="3">
        <v>54000</v>
      </c>
      <c r="I29" s="12">
        <f t="shared" si="3"/>
        <v>52000</v>
      </c>
      <c r="J29" s="3"/>
      <c r="K29" s="3">
        <f t="shared" si="1"/>
        <v>54000</v>
      </c>
    </row>
    <row r="30" spans="1:28" x14ac:dyDescent="0.25">
      <c r="A30" s="3"/>
      <c r="B30" s="3"/>
      <c r="C30" s="3">
        <v>244</v>
      </c>
      <c r="D30" s="3">
        <v>225</v>
      </c>
      <c r="E30" s="3"/>
      <c r="F30" s="3">
        <v>1000</v>
      </c>
      <c r="G30" s="3">
        <v>1000</v>
      </c>
      <c r="H30" s="3">
        <v>13000</v>
      </c>
      <c r="I30" s="12">
        <f t="shared" si="3"/>
        <v>13000</v>
      </c>
      <c r="J30" s="3"/>
      <c r="K30" s="3">
        <f t="shared" si="1"/>
        <v>13000</v>
      </c>
    </row>
    <row r="31" spans="1:28" x14ac:dyDescent="0.25">
      <c r="A31" s="3" t="s">
        <v>7</v>
      </c>
      <c r="B31" s="3" t="s">
        <v>33</v>
      </c>
      <c r="C31" s="3">
        <v>540</v>
      </c>
      <c r="D31" s="3">
        <v>251</v>
      </c>
      <c r="E31" s="3">
        <f>78702-12000-2556</f>
        <v>64146</v>
      </c>
      <c r="F31" s="3">
        <v>2000</v>
      </c>
      <c r="G31" s="3">
        <v>2000</v>
      </c>
      <c r="H31" s="3">
        <v>78702</v>
      </c>
      <c r="I31" s="12">
        <f t="shared" si="3"/>
        <v>14556</v>
      </c>
      <c r="J31" s="3"/>
      <c r="K31" s="3">
        <f t="shared" si="1"/>
        <v>78702</v>
      </c>
      <c r="O31">
        <f>257000</f>
        <v>257000</v>
      </c>
    </row>
    <row r="32" spans="1:28" x14ac:dyDescent="0.25">
      <c r="A32" s="3" t="s">
        <v>7</v>
      </c>
      <c r="B32" s="3" t="s">
        <v>48</v>
      </c>
      <c r="C32" s="3">
        <v>540</v>
      </c>
      <c r="D32" s="3">
        <v>251</v>
      </c>
      <c r="E32" s="3">
        <v>64146</v>
      </c>
      <c r="F32" s="3">
        <v>2000</v>
      </c>
      <c r="G32" s="3">
        <v>2000</v>
      </c>
      <c r="H32" s="3">
        <v>78400</v>
      </c>
      <c r="I32" s="12">
        <f t="shared" si="3"/>
        <v>14254</v>
      </c>
      <c r="J32" s="3"/>
      <c r="K32" s="3">
        <f t="shared" si="1"/>
        <v>78400</v>
      </c>
      <c r="O32">
        <f>O31-O28</f>
        <v>57000</v>
      </c>
    </row>
    <row r="33" spans="1:28" x14ac:dyDescent="0.25">
      <c r="A33" s="29" t="s">
        <v>7</v>
      </c>
      <c r="B33" s="29" t="s">
        <v>11</v>
      </c>
      <c r="C33" s="29">
        <v>244</v>
      </c>
      <c r="D33" s="29">
        <v>225</v>
      </c>
      <c r="E33" s="29"/>
      <c r="F33" s="29">
        <v>1000</v>
      </c>
      <c r="G33" s="29">
        <v>1000</v>
      </c>
      <c r="H33" s="29">
        <v>5000</v>
      </c>
      <c r="I33" s="12">
        <f t="shared" si="3"/>
        <v>5000</v>
      </c>
      <c r="J33" s="3"/>
      <c r="K33" s="3">
        <f t="shared" si="1"/>
        <v>5000</v>
      </c>
      <c r="Z33">
        <f>E33+E34+E35</f>
        <v>0</v>
      </c>
      <c r="AA33">
        <f t="shared" ref="AA33:AB33" si="7">F33+F34+F35</f>
        <v>3000</v>
      </c>
      <c r="AB33">
        <f t="shared" si="7"/>
        <v>3000</v>
      </c>
    </row>
    <row r="34" spans="1:28" x14ac:dyDescent="0.25">
      <c r="A34" s="1"/>
      <c r="B34" s="1"/>
      <c r="C34" s="1">
        <v>244</v>
      </c>
      <c r="D34" s="1">
        <v>310</v>
      </c>
      <c r="E34" s="1"/>
      <c r="F34" s="1">
        <v>1000</v>
      </c>
      <c r="G34" s="1">
        <v>1000</v>
      </c>
      <c r="H34" s="1">
        <v>1000</v>
      </c>
      <c r="I34" s="12">
        <f t="shared" si="3"/>
        <v>1000</v>
      </c>
      <c r="J34" s="3"/>
      <c r="K34" s="3">
        <f t="shared" si="1"/>
        <v>1000</v>
      </c>
    </row>
    <row r="35" spans="1:28" x14ac:dyDescent="0.25">
      <c r="A35" s="1"/>
      <c r="B35" s="1"/>
      <c r="C35" s="1">
        <v>244</v>
      </c>
      <c r="D35" s="1">
        <v>340</v>
      </c>
      <c r="E35" s="1"/>
      <c r="F35" s="1">
        <v>1000</v>
      </c>
      <c r="G35" s="1">
        <v>1000</v>
      </c>
      <c r="H35" s="1">
        <v>1000</v>
      </c>
      <c r="I35" s="12">
        <f t="shared" si="3"/>
        <v>1000</v>
      </c>
      <c r="J35" s="3"/>
      <c r="K35" s="3">
        <f t="shared" si="1"/>
        <v>1000</v>
      </c>
    </row>
    <row r="36" spans="1:28" x14ac:dyDescent="0.25">
      <c r="A36" s="3"/>
      <c r="B36" s="3"/>
      <c r="C36" s="3">
        <v>851</v>
      </c>
      <c r="D36" s="3">
        <v>291</v>
      </c>
      <c r="E36" s="3">
        <v>30000</v>
      </c>
      <c r="F36" s="3">
        <v>20000</v>
      </c>
      <c r="G36" s="3">
        <v>20000</v>
      </c>
      <c r="H36" s="3">
        <v>88000</v>
      </c>
      <c r="I36" s="12">
        <f t="shared" si="3"/>
        <v>58000</v>
      </c>
      <c r="J36" s="3"/>
      <c r="K36" s="3">
        <f t="shared" ref="K36:K69" si="8">I36+E36</f>
        <v>88000</v>
      </c>
    </row>
    <row r="37" spans="1:28" x14ac:dyDescent="0.25">
      <c r="A37" s="3"/>
      <c r="B37" s="3"/>
      <c r="C37" s="3">
        <v>853</v>
      </c>
      <c r="D37" s="3">
        <v>292</v>
      </c>
      <c r="E37" s="3"/>
      <c r="F37" s="3"/>
      <c r="G37" s="3"/>
      <c r="H37" s="3">
        <v>2000</v>
      </c>
      <c r="I37" s="12">
        <f t="shared" si="3"/>
        <v>2000</v>
      </c>
      <c r="J37" s="3"/>
      <c r="K37" s="3">
        <f t="shared" si="8"/>
        <v>2000</v>
      </c>
    </row>
    <row r="38" spans="1:28" s="16" customFormat="1" x14ac:dyDescent="0.25">
      <c r="A38" s="31" t="s">
        <v>12</v>
      </c>
      <c r="B38" s="31" t="s">
        <v>13</v>
      </c>
      <c r="C38" s="31">
        <v>121</v>
      </c>
      <c r="D38" s="31">
        <v>211</v>
      </c>
      <c r="E38" s="31">
        <f>159000-3500</f>
        <v>155500</v>
      </c>
      <c r="F38" s="31">
        <v>159600</v>
      </c>
      <c r="G38" s="31">
        <f>159000+12000</f>
        <v>171000</v>
      </c>
      <c r="H38" s="31">
        <v>155500</v>
      </c>
      <c r="I38" s="15">
        <f t="shared" si="3"/>
        <v>0</v>
      </c>
      <c r="J38" s="14"/>
      <c r="K38" s="3">
        <f t="shared" si="8"/>
        <v>155500</v>
      </c>
    </row>
    <row r="39" spans="1:28" s="16" customFormat="1" x14ac:dyDescent="0.25">
      <c r="A39" s="31"/>
      <c r="B39" s="31">
        <f>E38+E39</f>
        <v>202500</v>
      </c>
      <c r="C39" s="31">
        <v>129</v>
      </c>
      <c r="D39" s="31">
        <v>213</v>
      </c>
      <c r="E39" s="31">
        <v>47000</v>
      </c>
      <c r="F39" s="31">
        <v>47000</v>
      </c>
      <c r="G39" s="31">
        <f>47000+3000</f>
        <v>50000</v>
      </c>
      <c r="H39" s="31">
        <v>47000</v>
      </c>
      <c r="I39" s="15">
        <f t="shared" si="3"/>
        <v>0</v>
      </c>
      <c r="J39" s="14"/>
      <c r="K39" s="3">
        <f t="shared" si="8"/>
        <v>47000</v>
      </c>
      <c r="L39" s="16">
        <f>K38+K39</f>
        <v>202500</v>
      </c>
    </row>
    <row r="40" spans="1:28" x14ac:dyDescent="0.25">
      <c r="A40" s="1"/>
      <c r="B40" s="1"/>
      <c r="C40" s="1"/>
      <c r="D40" s="1"/>
      <c r="E40" s="1"/>
      <c r="F40" s="1"/>
      <c r="G40" s="1"/>
      <c r="H40" s="1"/>
      <c r="I40" s="12">
        <f t="shared" si="3"/>
        <v>0</v>
      </c>
      <c r="J40" s="3"/>
      <c r="K40" s="3">
        <f t="shared" si="8"/>
        <v>0</v>
      </c>
    </row>
    <row r="41" spans="1:28" x14ac:dyDescent="0.25">
      <c r="A41" s="1" t="s">
        <v>14</v>
      </c>
      <c r="B41" s="1" t="s">
        <v>15</v>
      </c>
      <c r="C41" s="1">
        <v>244</v>
      </c>
      <c r="D41" s="1">
        <v>340</v>
      </c>
      <c r="E41" s="1">
        <v>1000</v>
      </c>
      <c r="F41" s="1">
        <v>1000</v>
      </c>
      <c r="G41" s="1">
        <v>1000</v>
      </c>
      <c r="H41" s="1">
        <v>10000</v>
      </c>
      <c r="I41" s="12">
        <f t="shared" si="3"/>
        <v>9000</v>
      </c>
      <c r="J41" s="3"/>
      <c r="K41" s="3">
        <f t="shared" si="8"/>
        <v>10000</v>
      </c>
      <c r="Z41">
        <f>E41+E42</f>
        <v>2000</v>
      </c>
      <c r="AA41">
        <f t="shared" ref="AA41:AB41" si="9">F41+F42</f>
        <v>2000</v>
      </c>
      <c r="AB41">
        <f t="shared" si="9"/>
        <v>2000</v>
      </c>
    </row>
    <row r="42" spans="1:28" x14ac:dyDescent="0.25">
      <c r="A42" s="1"/>
      <c r="B42" s="1"/>
      <c r="C42" s="1">
        <v>244</v>
      </c>
      <c r="D42" s="1">
        <v>225</v>
      </c>
      <c r="E42" s="1">
        <v>1000</v>
      </c>
      <c r="F42" s="1">
        <v>1000</v>
      </c>
      <c r="G42" s="1">
        <v>1000</v>
      </c>
      <c r="H42" s="1">
        <v>10000</v>
      </c>
      <c r="I42" s="12">
        <f t="shared" si="3"/>
        <v>9000</v>
      </c>
      <c r="J42" s="3"/>
      <c r="K42" s="3">
        <f t="shared" si="8"/>
        <v>10000</v>
      </c>
    </row>
    <row r="43" spans="1:28" x14ac:dyDescent="0.25">
      <c r="A43" s="1"/>
      <c r="B43" s="1"/>
      <c r="C43" s="1"/>
      <c r="D43" s="1"/>
      <c r="E43" s="1"/>
      <c r="F43" s="1"/>
      <c r="G43" s="1"/>
      <c r="H43" s="1"/>
      <c r="I43" s="12">
        <f t="shared" si="3"/>
        <v>0</v>
      </c>
      <c r="J43" s="3"/>
      <c r="K43" s="3">
        <f t="shared" si="8"/>
        <v>0</v>
      </c>
    </row>
    <row r="44" spans="1:28" s="28" customFormat="1" x14ac:dyDescent="0.25">
      <c r="A44" s="26" t="s">
        <v>16</v>
      </c>
      <c r="B44" s="26" t="s">
        <v>17</v>
      </c>
      <c r="C44" s="26">
        <v>244</v>
      </c>
      <c r="D44" s="26">
        <v>225</v>
      </c>
      <c r="E44" s="26">
        <f>776500+93200</f>
        <v>869700</v>
      </c>
      <c r="F44" s="26">
        <f>808600+67400</f>
        <v>876000</v>
      </c>
      <c r="G44" s="26">
        <f>841700+148100</f>
        <v>989800</v>
      </c>
      <c r="H44" s="26">
        <v>776500</v>
      </c>
      <c r="I44" s="27">
        <f t="shared" si="3"/>
        <v>-93200</v>
      </c>
      <c r="J44" s="26"/>
      <c r="K44" s="3">
        <f t="shared" si="8"/>
        <v>776500</v>
      </c>
      <c r="Z44" s="28">
        <f>E44+E45</f>
        <v>1069700</v>
      </c>
      <c r="AA44" s="28">
        <f t="shared" ref="AA44:AB44" si="10">F44+F45</f>
        <v>1076000</v>
      </c>
      <c r="AB44" s="28">
        <f t="shared" si="10"/>
        <v>1189800</v>
      </c>
    </row>
    <row r="45" spans="1:28" s="28" customFormat="1" x14ac:dyDescent="0.25">
      <c r="A45" s="26"/>
      <c r="B45" s="26">
        <f>E44+E45</f>
        <v>1069700</v>
      </c>
      <c r="C45" s="26"/>
      <c r="D45" s="26">
        <v>340</v>
      </c>
      <c r="E45" s="26">
        <v>200000</v>
      </c>
      <c r="F45" s="26">
        <v>200000</v>
      </c>
      <c r="G45" s="26">
        <v>200000</v>
      </c>
      <c r="H45" s="26">
        <v>200000</v>
      </c>
      <c r="I45" s="27">
        <f t="shared" si="3"/>
        <v>0</v>
      </c>
      <c r="J45" s="26"/>
      <c r="K45" s="3">
        <f t="shared" si="8"/>
        <v>200000</v>
      </c>
    </row>
    <row r="46" spans="1:28" x14ac:dyDescent="0.25">
      <c r="A46" s="1"/>
      <c r="B46" s="1"/>
      <c r="C46" s="1"/>
      <c r="D46" s="1"/>
      <c r="E46" s="1"/>
      <c r="F46" s="1"/>
      <c r="G46" s="1"/>
      <c r="H46" s="1"/>
      <c r="I46" s="12">
        <f t="shared" si="3"/>
        <v>0</v>
      </c>
      <c r="J46" s="3"/>
      <c r="K46" s="3">
        <f t="shared" si="8"/>
        <v>0</v>
      </c>
    </row>
    <row r="47" spans="1:28" x14ac:dyDescent="0.25">
      <c r="A47" s="1"/>
      <c r="B47" s="1"/>
      <c r="C47" s="1"/>
      <c r="D47" s="1"/>
      <c r="E47" s="1"/>
      <c r="F47" s="1"/>
      <c r="G47" s="1"/>
      <c r="H47" s="1"/>
      <c r="I47" s="12">
        <f t="shared" si="3"/>
        <v>0</v>
      </c>
      <c r="J47" s="3"/>
      <c r="K47" s="3">
        <f t="shared" si="8"/>
        <v>0</v>
      </c>
    </row>
    <row r="48" spans="1:28" x14ac:dyDescent="0.25">
      <c r="A48" s="1" t="s">
        <v>18</v>
      </c>
      <c r="B48" s="1" t="s">
        <v>10</v>
      </c>
      <c r="C48" s="1">
        <v>244</v>
      </c>
      <c r="D48" s="1">
        <v>226</v>
      </c>
      <c r="E48" s="1">
        <v>1000</v>
      </c>
      <c r="F48" s="1">
        <v>1000</v>
      </c>
      <c r="G48" s="1">
        <v>1000</v>
      </c>
      <c r="H48" s="1">
        <v>10000</v>
      </c>
      <c r="I48" s="12">
        <f t="shared" si="3"/>
        <v>9000</v>
      </c>
      <c r="J48" s="3"/>
      <c r="K48" s="3">
        <f t="shared" si="8"/>
        <v>10000</v>
      </c>
      <c r="Z48">
        <f>E48</f>
        <v>1000</v>
      </c>
      <c r="AA48">
        <f t="shared" ref="AA48:AB48" si="11">F48</f>
        <v>1000</v>
      </c>
      <c r="AB48">
        <f t="shared" si="11"/>
        <v>1000</v>
      </c>
    </row>
    <row r="49" spans="1:28" x14ac:dyDescent="0.25">
      <c r="A49" s="1"/>
      <c r="B49" s="1"/>
      <c r="C49" s="1"/>
      <c r="D49" s="1"/>
      <c r="E49" s="1"/>
      <c r="F49" s="1"/>
      <c r="G49" s="1"/>
      <c r="H49" s="1"/>
      <c r="I49" s="12">
        <f t="shared" ref="I49:I68" si="12">H49-E49</f>
        <v>0</v>
      </c>
      <c r="J49" s="3"/>
      <c r="K49" s="3">
        <f t="shared" si="8"/>
        <v>0</v>
      </c>
    </row>
    <row r="50" spans="1:28" x14ac:dyDescent="0.25">
      <c r="A50" s="1" t="s">
        <v>19</v>
      </c>
      <c r="B50" s="1" t="s">
        <v>20</v>
      </c>
      <c r="C50" s="1">
        <v>244</v>
      </c>
      <c r="D50" s="1">
        <v>226</v>
      </c>
      <c r="E50" s="1"/>
      <c r="F50" s="1"/>
      <c r="G50" s="1"/>
      <c r="H50" s="1"/>
      <c r="I50" s="12">
        <f t="shared" si="12"/>
        <v>0</v>
      </c>
      <c r="J50" s="3"/>
      <c r="K50" s="3">
        <f t="shared" si="8"/>
        <v>0</v>
      </c>
    </row>
    <row r="51" spans="1:28" x14ac:dyDescent="0.25">
      <c r="A51" s="1"/>
      <c r="B51" s="1"/>
      <c r="C51" s="1"/>
      <c r="D51" s="1"/>
      <c r="E51" s="1"/>
      <c r="F51" s="1"/>
      <c r="G51" s="1"/>
      <c r="H51" s="1"/>
      <c r="I51" s="12">
        <f t="shared" si="12"/>
        <v>0</v>
      </c>
      <c r="J51" s="3"/>
      <c r="K51" s="3">
        <f t="shared" si="8"/>
        <v>0</v>
      </c>
    </row>
    <row r="52" spans="1:28" x14ac:dyDescent="0.25">
      <c r="A52" s="1" t="s">
        <v>21</v>
      </c>
      <c r="B52" s="1" t="s">
        <v>22</v>
      </c>
      <c r="C52" s="1">
        <v>244</v>
      </c>
      <c r="D52" s="1">
        <v>225</v>
      </c>
      <c r="E52" s="1">
        <v>1000</v>
      </c>
      <c r="F52" s="1">
        <v>1000</v>
      </c>
      <c r="G52" s="1">
        <v>1000</v>
      </c>
      <c r="H52" s="1">
        <v>10000</v>
      </c>
      <c r="I52" s="12">
        <f t="shared" si="12"/>
        <v>9000</v>
      </c>
      <c r="J52" s="3"/>
      <c r="K52" s="3">
        <f t="shared" si="8"/>
        <v>10000</v>
      </c>
      <c r="Z52">
        <f>E52</f>
        <v>1000</v>
      </c>
      <c r="AA52">
        <f t="shared" ref="AA52:AB52" si="13">F52</f>
        <v>1000</v>
      </c>
      <c r="AB52">
        <f t="shared" si="13"/>
        <v>1000</v>
      </c>
    </row>
    <row r="53" spans="1:28" x14ac:dyDescent="0.25">
      <c r="A53" s="1"/>
      <c r="B53" s="1"/>
      <c r="C53" s="1"/>
      <c r="D53" s="1"/>
      <c r="E53" s="1"/>
      <c r="F53" s="1"/>
      <c r="G53" s="1"/>
      <c r="H53" s="1"/>
      <c r="I53" s="12">
        <f t="shared" si="12"/>
        <v>0</v>
      </c>
      <c r="J53" s="3"/>
      <c r="K53" s="3">
        <f t="shared" si="8"/>
        <v>0</v>
      </c>
    </row>
    <row r="54" spans="1:28" x14ac:dyDescent="0.25">
      <c r="A54" s="1"/>
      <c r="B54" s="1" t="s">
        <v>23</v>
      </c>
      <c r="C54" s="1">
        <v>244</v>
      </c>
      <c r="D54" s="1">
        <v>225</v>
      </c>
      <c r="E54" s="1">
        <v>1000</v>
      </c>
      <c r="F54" s="1">
        <v>1000</v>
      </c>
      <c r="G54" s="1">
        <v>1000</v>
      </c>
      <c r="H54" s="1">
        <v>10000</v>
      </c>
      <c r="I54" s="12">
        <f t="shared" si="12"/>
        <v>9000</v>
      </c>
      <c r="J54" s="3"/>
      <c r="K54" s="3">
        <f t="shared" si="8"/>
        <v>10000</v>
      </c>
      <c r="Z54">
        <f>E54</f>
        <v>1000</v>
      </c>
      <c r="AA54">
        <f t="shared" ref="AA54:AB56" si="14">F54</f>
        <v>1000</v>
      </c>
      <c r="AB54">
        <f t="shared" si="14"/>
        <v>1000</v>
      </c>
    </row>
    <row r="55" spans="1:28" x14ac:dyDescent="0.25">
      <c r="A55" s="1"/>
      <c r="B55" s="1" t="s">
        <v>24</v>
      </c>
      <c r="C55" s="1">
        <v>244</v>
      </c>
      <c r="D55" s="1">
        <v>225</v>
      </c>
      <c r="E55" s="1">
        <v>1000</v>
      </c>
      <c r="F55" s="1">
        <v>1000</v>
      </c>
      <c r="G55" s="1">
        <v>1000</v>
      </c>
      <c r="H55" s="1">
        <v>10000</v>
      </c>
      <c r="I55" s="12">
        <f t="shared" si="12"/>
        <v>9000</v>
      </c>
      <c r="J55" s="3"/>
      <c r="K55" s="3">
        <f t="shared" si="8"/>
        <v>10000</v>
      </c>
      <c r="Z55">
        <f>E55</f>
        <v>1000</v>
      </c>
      <c r="AA55">
        <f t="shared" si="14"/>
        <v>1000</v>
      </c>
      <c r="AB55">
        <f t="shared" si="14"/>
        <v>1000</v>
      </c>
    </row>
    <row r="56" spans="1:28" x14ac:dyDescent="0.25">
      <c r="A56" s="1"/>
      <c r="B56" s="1" t="s">
        <v>25</v>
      </c>
      <c r="C56" s="1">
        <v>244</v>
      </c>
      <c r="D56" s="1">
        <v>225</v>
      </c>
      <c r="E56" s="1">
        <v>1000</v>
      </c>
      <c r="F56" s="1">
        <v>1000</v>
      </c>
      <c r="G56" s="1">
        <v>1000</v>
      </c>
      <c r="H56" s="1">
        <v>10000</v>
      </c>
      <c r="I56" s="12">
        <f t="shared" si="12"/>
        <v>9000</v>
      </c>
      <c r="J56" s="3"/>
      <c r="K56" s="3">
        <f t="shared" si="8"/>
        <v>10000</v>
      </c>
      <c r="Z56">
        <f>E56</f>
        <v>1000</v>
      </c>
      <c r="AA56">
        <f t="shared" si="14"/>
        <v>1000</v>
      </c>
      <c r="AB56">
        <f t="shared" si="14"/>
        <v>1000</v>
      </c>
    </row>
    <row r="57" spans="1:28" x14ac:dyDescent="0.25">
      <c r="A57" s="3"/>
      <c r="B57" s="3" t="s">
        <v>25</v>
      </c>
      <c r="C57" s="3">
        <v>851</v>
      </c>
      <c r="D57" s="3">
        <v>291</v>
      </c>
      <c r="E57" s="3">
        <v>6000</v>
      </c>
      <c r="F57" s="3">
        <v>1000</v>
      </c>
      <c r="G57" s="3">
        <v>1000</v>
      </c>
      <c r="H57" s="3">
        <v>10000</v>
      </c>
      <c r="I57" s="12">
        <f t="shared" ref="I57" si="15">H57-E57</f>
        <v>4000</v>
      </c>
      <c r="J57" s="3"/>
      <c r="K57" s="3">
        <f t="shared" ref="K57" si="16">I57+E57</f>
        <v>10000</v>
      </c>
    </row>
    <row r="58" spans="1:28" x14ac:dyDescent="0.25">
      <c r="A58" s="3"/>
      <c r="B58" s="3" t="s">
        <v>25</v>
      </c>
      <c r="C58" s="3">
        <v>853</v>
      </c>
      <c r="D58" s="3">
        <v>292</v>
      </c>
      <c r="E58" s="3"/>
      <c r="F58" s="3">
        <v>1000</v>
      </c>
      <c r="G58" s="3">
        <v>1000</v>
      </c>
      <c r="H58" s="3">
        <v>10000</v>
      </c>
      <c r="I58" s="12">
        <f t="shared" ref="I58" si="17">H58-E58</f>
        <v>10000</v>
      </c>
      <c r="J58" s="3"/>
      <c r="K58" s="3">
        <f t="shared" ref="K58" si="18">I58+E58</f>
        <v>10000</v>
      </c>
    </row>
    <row r="59" spans="1:28" ht="42.75" customHeight="1" x14ac:dyDescent="0.25">
      <c r="A59" s="3"/>
      <c r="B59" s="3" t="s">
        <v>26</v>
      </c>
      <c r="C59" s="3">
        <v>244</v>
      </c>
      <c r="D59" s="3">
        <v>225</v>
      </c>
      <c r="E59" s="3">
        <v>1000</v>
      </c>
      <c r="F59" s="3">
        <v>1000</v>
      </c>
      <c r="G59" s="3">
        <v>11000</v>
      </c>
      <c r="H59" s="3">
        <v>548000</v>
      </c>
      <c r="I59" s="12">
        <f t="shared" si="12"/>
        <v>547000</v>
      </c>
      <c r="J59" s="3"/>
      <c r="K59" s="3">
        <f t="shared" si="8"/>
        <v>548000</v>
      </c>
      <c r="L59" s="17" t="s">
        <v>56</v>
      </c>
      <c r="Z59">
        <f>E59+E60+E61+E62+E63</f>
        <v>1000</v>
      </c>
      <c r="AA59">
        <f t="shared" ref="AA59:AB59" si="19">F59+F60+F61+F62+F63</f>
        <v>1000</v>
      </c>
      <c r="AB59">
        <f t="shared" si="19"/>
        <v>14000</v>
      </c>
    </row>
    <row r="60" spans="1:28" x14ac:dyDescent="0.25">
      <c r="A60" s="1"/>
      <c r="B60" s="1"/>
      <c r="C60" s="1">
        <v>244</v>
      </c>
      <c r="D60" s="1">
        <v>226</v>
      </c>
      <c r="E60" s="1"/>
      <c r="F60" s="1"/>
      <c r="G60" s="1">
        <v>1000</v>
      </c>
      <c r="H60" s="1">
        <v>10000</v>
      </c>
      <c r="I60" s="12">
        <f t="shared" si="12"/>
        <v>10000</v>
      </c>
      <c r="J60" s="3"/>
      <c r="K60" s="3">
        <f t="shared" si="8"/>
        <v>10000</v>
      </c>
    </row>
    <row r="61" spans="1:28" x14ac:dyDescent="0.25">
      <c r="A61" s="1"/>
      <c r="B61" s="1"/>
      <c r="C61" s="1">
        <v>244</v>
      </c>
      <c r="D61" s="1">
        <v>290</v>
      </c>
      <c r="E61" s="1"/>
      <c r="F61" s="1"/>
      <c r="G61" s="1">
        <v>1000</v>
      </c>
      <c r="H61" s="1">
        <v>10000</v>
      </c>
      <c r="I61" s="12">
        <f t="shared" si="12"/>
        <v>10000</v>
      </c>
      <c r="J61" s="3"/>
      <c r="K61" s="3">
        <f t="shared" si="8"/>
        <v>10000</v>
      </c>
    </row>
    <row r="62" spans="1:28" x14ac:dyDescent="0.25">
      <c r="A62" s="3"/>
      <c r="B62" s="3"/>
      <c r="C62" s="3">
        <v>244</v>
      </c>
      <c r="D62" s="3">
        <v>343</v>
      </c>
      <c r="E62" s="3"/>
      <c r="F62" s="3"/>
      <c r="G62" s="3">
        <v>1000</v>
      </c>
      <c r="H62" s="3">
        <v>170000</v>
      </c>
      <c r="I62" s="12">
        <f t="shared" si="12"/>
        <v>170000</v>
      </c>
      <c r="J62" s="3"/>
      <c r="K62" s="3">
        <f t="shared" si="8"/>
        <v>170000</v>
      </c>
    </row>
    <row r="63" spans="1:28" x14ac:dyDescent="0.25">
      <c r="A63" s="3"/>
      <c r="B63" s="3"/>
      <c r="C63" s="3">
        <v>244</v>
      </c>
      <c r="D63" s="3">
        <v>346</v>
      </c>
      <c r="E63" s="3"/>
      <c r="F63" s="3"/>
      <c r="G63" s="3"/>
      <c r="H63" s="3">
        <v>30500</v>
      </c>
      <c r="I63" s="12">
        <f t="shared" si="12"/>
        <v>30500</v>
      </c>
      <c r="J63" s="3"/>
      <c r="K63" s="3">
        <f t="shared" si="8"/>
        <v>30500</v>
      </c>
    </row>
    <row r="64" spans="1:28" x14ac:dyDescent="0.25">
      <c r="A64" s="1" t="s">
        <v>27</v>
      </c>
      <c r="B64" s="1" t="s">
        <v>28</v>
      </c>
      <c r="C64" s="1">
        <v>244</v>
      </c>
      <c r="D64" s="1">
        <v>226</v>
      </c>
      <c r="E64" s="1">
        <v>1000</v>
      </c>
      <c r="F64" s="1">
        <v>1000</v>
      </c>
      <c r="G64" s="1">
        <v>1000</v>
      </c>
      <c r="H64" s="1">
        <v>10000</v>
      </c>
      <c r="I64" s="12">
        <f t="shared" si="12"/>
        <v>9000</v>
      </c>
      <c r="J64" s="3"/>
      <c r="K64" s="3">
        <f t="shared" si="8"/>
        <v>10000</v>
      </c>
      <c r="Z64">
        <f>E64</f>
        <v>1000</v>
      </c>
      <c r="AA64">
        <f t="shared" ref="AA64:AB64" si="20">F64</f>
        <v>1000</v>
      </c>
      <c r="AB64">
        <f t="shared" si="20"/>
        <v>1000</v>
      </c>
    </row>
    <row r="65" spans="1:28" x14ac:dyDescent="0.25">
      <c r="A65" s="1"/>
      <c r="B65" s="1"/>
      <c r="C65" s="1"/>
      <c r="D65" s="1"/>
      <c r="E65" s="1"/>
      <c r="F65" s="1"/>
      <c r="G65" s="1"/>
      <c r="H65" s="1"/>
      <c r="I65" s="12">
        <f t="shared" si="12"/>
        <v>0</v>
      </c>
      <c r="J65" s="3"/>
      <c r="K65" s="3">
        <f t="shared" si="8"/>
        <v>0</v>
      </c>
    </row>
    <row r="66" spans="1:28" x14ac:dyDescent="0.25">
      <c r="A66" s="30">
        <v>1001</v>
      </c>
      <c r="B66" s="29" t="s">
        <v>29</v>
      </c>
      <c r="C66" s="29">
        <v>313</v>
      </c>
      <c r="D66" s="29">
        <v>263</v>
      </c>
      <c r="E66" s="29">
        <v>20000</v>
      </c>
      <c r="F66" s="29">
        <v>10000</v>
      </c>
      <c r="G66" s="29">
        <v>10000</v>
      </c>
      <c r="H66" s="29">
        <v>78000</v>
      </c>
      <c r="I66" s="12">
        <f t="shared" si="12"/>
        <v>58000</v>
      </c>
      <c r="J66" s="3"/>
      <c r="K66" s="3">
        <f t="shared" si="8"/>
        <v>78000</v>
      </c>
    </row>
    <row r="67" spans="1:28" x14ac:dyDescent="0.25">
      <c r="A67" s="1"/>
      <c r="B67" s="1"/>
      <c r="C67" s="1"/>
      <c r="D67" s="1"/>
      <c r="E67" s="1"/>
      <c r="F67" s="1"/>
      <c r="G67" s="1"/>
      <c r="H67" s="1"/>
      <c r="I67" s="12">
        <f t="shared" si="12"/>
        <v>0</v>
      </c>
      <c r="J67" s="3"/>
      <c r="K67" s="3">
        <f t="shared" si="8"/>
        <v>0</v>
      </c>
    </row>
    <row r="68" spans="1:28" x14ac:dyDescent="0.25">
      <c r="A68" s="1" t="s">
        <v>30</v>
      </c>
      <c r="B68" s="3" t="s">
        <v>34</v>
      </c>
      <c r="C68" s="1">
        <v>880</v>
      </c>
      <c r="D68" s="1">
        <v>290</v>
      </c>
      <c r="E68" s="1"/>
      <c r="F68" s="1"/>
      <c r="G68" s="1"/>
      <c r="H68" s="1">
        <v>85900</v>
      </c>
      <c r="I68" s="12">
        <f t="shared" si="12"/>
        <v>85900</v>
      </c>
      <c r="J68" s="3"/>
      <c r="K68" s="3">
        <f t="shared" si="8"/>
        <v>85900</v>
      </c>
    </row>
    <row r="69" spans="1:28" x14ac:dyDescent="0.25">
      <c r="A69" s="1"/>
      <c r="B69" s="1" t="s">
        <v>31</v>
      </c>
      <c r="C69" s="1"/>
      <c r="D69" s="1"/>
      <c r="E69" s="1">
        <f t="shared" ref="E69:J69" si="21">SUM(E4:E68)</f>
        <v>5515000</v>
      </c>
      <c r="F69" s="1">
        <f t="shared" si="21"/>
        <v>3825200</v>
      </c>
      <c r="G69" s="1">
        <f t="shared" si="21"/>
        <v>4099800</v>
      </c>
      <c r="H69" s="1">
        <f t="shared" si="21"/>
        <v>7749902</v>
      </c>
      <c r="I69" s="13">
        <f t="shared" si="21"/>
        <v>2234902</v>
      </c>
      <c r="J69" s="1">
        <f t="shared" si="21"/>
        <v>0</v>
      </c>
      <c r="K69" s="3">
        <f t="shared" si="8"/>
        <v>7749902</v>
      </c>
      <c r="Z69">
        <f>SUM(Z4:Z68)</f>
        <v>1392708</v>
      </c>
      <c r="AA69">
        <f t="shared" ref="AA69:AB69" si="22">SUM(AA4:AA68)</f>
        <v>1416000</v>
      </c>
      <c r="AB69">
        <f t="shared" si="22"/>
        <v>1531800</v>
      </c>
    </row>
    <row r="70" spans="1:28" x14ac:dyDescent="0.25">
      <c r="K70" s="22"/>
      <c r="L70">
        <f>244</f>
        <v>244</v>
      </c>
    </row>
    <row r="73" spans="1:28" x14ac:dyDescent="0.25">
      <c r="F73">
        <v>3825200</v>
      </c>
      <c r="G73">
        <v>4099800</v>
      </c>
    </row>
    <row r="74" spans="1:28" x14ac:dyDescent="0.25">
      <c r="F74">
        <f>F73-F69</f>
        <v>0</v>
      </c>
      <c r="G74">
        <f>G73-G69</f>
        <v>0</v>
      </c>
    </row>
    <row r="85" spans="1:7" x14ac:dyDescent="0.25">
      <c r="F85">
        <f>F9</f>
        <v>20000</v>
      </c>
      <c r="G85">
        <f>G9</f>
        <v>20000</v>
      </c>
    </row>
    <row r="86" spans="1:7" x14ac:dyDescent="0.25">
      <c r="F86">
        <f>F20</f>
        <v>11000</v>
      </c>
      <c r="G86">
        <f>G20</f>
        <v>11000</v>
      </c>
    </row>
    <row r="87" spans="1:7" x14ac:dyDescent="0.25">
      <c r="F87">
        <f>F29</f>
        <v>1000</v>
      </c>
      <c r="G87">
        <f>G29</f>
        <v>1000</v>
      </c>
    </row>
    <row r="88" spans="1:7" x14ac:dyDescent="0.25">
      <c r="F88">
        <f>SUM(F85:F87)</f>
        <v>32000</v>
      </c>
      <c r="G88">
        <f>SUM(G85:G87)</f>
        <v>32000</v>
      </c>
    </row>
    <row r="91" spans="1:7" x14ac:dyDescent="0.25">
      <c r="A91" s="17"/>
      <c r="B91" s="36"/>
      <c r="C91" s="37"/>
      <c r="D91" s="37"/>
      <c r="E91" s="18"/>
    </row>
    <row r="93" spans="1:7" x14ac:dyDescent="0.25">
      <c r="B93" s="36"/>
      <c r="C93" s="37"/>
      <c r="D93" s="37"/>
    </row>
  </sheetData>
  <mergeCells count="3">
    <mergeCell ref="A2:L2"/>
    <mergeCell ref="B91:D91"/>
    <mergeCell ref="B93:D9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0"/>
  <sheetViews>
    <sheetView workbookViewId="0">
      <selection activeCell="O15" sqref="O15"/>
    </sheetView>
  </sheetViews>
  <sheetFormatPr defaultRowHeight="15" x14ac:dyDescent="0.25"/>
  <cols>
    <col min="2" max="2" width="11.28515625" customWidth="1"/>
    <col min="3" max="3" width="4.5703125" customWidth="1"/>
    <col min="4" max="4" width="5.85546875" customWidth="1"/>
    <col min="5" max="5" width="11.140625" customWidth="1"/>
    <col min="6" max="6" width="11.28515625" hidden="1" customWidth="1"/>
    <col min="7" max="9" width="12.42578125" hidden="1" customWidth="1"/>
    <col min="10" max="10" width="11" customWidth="1"/>
    <col min="11" max="11" width="9.140625" customWidth="1"/>
  </cols>
  <sheetData>
    <row r="1" spans="1:20" x14ac:dyDescent="0.25">
      <c r="E1" s="19" t="s">
        <v>46</v>
      </c>
    </row>
    <row r="2" spans="1:20" x14ac:dyDescent="0.25">
      <c r="A2" s="35" t="s">
        <v>35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20" ht="60" x14ac:dyDescent="0.25">
      <c r="A3" s="1"/>
      <c r="B3" s="1"/>
      <c r="C3" s="2"/>
      <c r="D3" s="2" t="s">
        <v>1</v>
      </c>
      <c r="E3" s="1" t="s">
        <v>2</v>
      </c>
      <c r="F3" s="1" t="s">
        <v>3</v>
      </c>
      <c r="G3" s="1" t="s">
        <v>36</v>
      </c>
      <c r="H3" s="2" t="s">
        <v>37</v>
      </c>
      <c r="I3" s="9" t="s">
        <v>38</v>
      </c>
      <c r="J3" s="10" t="s">
        <v>32</v>
      </c>
      <c r="K3" s="11" t="s">
        <v>47</v>
      </c>
      <c r="M3">
        <f>E4+E5+E7+E9+E8+E10+E11+E12+E13+E14+E15+E16</f>
        <v>2836000</v>
      </c>
    </row>
    <row r="4" spans="1:20" x14ac:dyDescent="0.25">
      <c r="A4" s="1" t="s">
        <v>0</v>
      </c>
      <c r="B4" s="1" t="s">
        <v>6</v>
      </c>
      <c r="C4" s="1">
        <v>121</v>
      </c>
      <c r="D4" s="1">
        <v>211</v>
      </c>
      <c r="E4" s="6">
        <v>508000</v>
      </c>
      <c r="F4" s="6">
        <v>384000</v>
      </c>
      <c r="G4" s="6">
        <v>384000</v>
      </c>
      <c r="H4" s="6">
        <v>488200</v>
      </c>
      <c r="I4" s="12">
        <f t="shared" ref="I4:I65" si="0">H4-E4</f>
        <v>-19800</v>
      </c>
      <c r="J4" s="1">
        <f>K4-E4</f>
        <v>0</v>
      </c>
      <c r="K4" s="1">
        <v>508000</v>
      </c>
      <c r="L4">
        <f>E4+E5</f>
        <v>661000</v>
      </c>
      <c r="O4">
        <f>635.2+2095.3+401+38.8</f>
        <v>3170.3</v>
      </c>
      <c r="P4">
        <f>635.2+2095.3+38.8+549.4</f>
        <v>3318.7000000000003</v>
      </c>
      <c r="Q4">
        <f>635.2+2095.3+38.8+590</f>
        <v>3359.3</v>
      </c>
    </row>
    <row r="5" spans="1:20" x14ac:dyDescent="0.25">
      <c r="A5" s="1"/>
      <c r="B5" s="1"/>
      <c r="C5" s="1">
        <v>129</v>
      </c>
      <c r="D5" s="1">
        <v>213</v>
      </c>
      <c r="E5" s="6">
        <v>153000</v>
      </c>
      <c r="F5" s="6">
        <v>116000</v>
      </c>
      <c r="G5" s="6">
        <v>116000</v>
      </c>
      <c r="H5" s="6">
        <v>147000</v>
      </c>
      <c r="I5" s="12">
        <f t="shared" si="0"/>
        <v>-6000</v>
      </c>
      <c r="J5" s="1">
        <f>K5-E5</f>
        <v>0</v>
      </c>
      <c r="K5" s="1">
        <v>153000</v>
      </c>
      <c r="O5">
        <v>152.9</v>
      </c>
      <c r="P5">
        <v>152.9</v>
      </c>
      <c r="Q5">
        <v>152.9</v>
      </c>
    </row>
    <row r="6" spans="1:20" x14ac:dyDescent="0.25">
      <c r="A6" s="1"/>
      <c r="B6" s="1"/>
      <c r="C6" s="1"/>
      <c r="D6" s="1"/>
      <c r="E6" s="1"/>
      <c r="F6" s="1"/>
      <c r="G6" s="1"/>
      <c r="H6" s="1"/>
      <c r="I6" s="12">
        <f t="shared" si="0"/>
        <v>0</v>
      </c>
      <c r="J6" s="1"/>
      <c r="K6" s="1">
        <f t="shared" ref="K6:K65" si="1">E6+J6</f>
        <v>0</v>
      </c>
      <c r="O6">
        <v>4</v>
      </c>
      <c r="P6">
        <v>4</v>
      </c>
      <c r="Q6">
        <v>4</v>
      </c>
    </row>
    <row r="7" spans="1:20" x14ac:dyDescent="0.25">
      <c r="A7" s="1" t="s">
        <v>4</v>
      </c>
      <c r="B7" s="1" t="s">
        <v>5</v>
      </c>
      <c r="C7" s="1">
        <v>121</v>
      </c>
      <c r="D7" s="1">
        <v>211</v>
      </c>
      <c r="E7" s="6">
        <v>1454000</v>
      </c>
      <c r="F7" s="6">
        <v>1070000</v>
      </c>
      <c r="G7" s="6">
        <v>1070000</v>
      </c>
      <c r="H7" s="6">
        <v>1386600</v>
      </c>
      <c r="I7" s="12">
        <f t="shared" si="0"/>
        <v>-67400</v>
      </c>
      <c r="J7" s="1">
        <f>K7-E7</f>
        <v>0</v>
      </c>
      <c r="K7" s="1">
        <v>1454000</v>
      </c>
      <c r="L7">
        <f>E7+E8+E9+E10+E11+E12+E13+E14+E15+E16</f>
        <v>2175000</v>
      </c>
      <c r="O7">
        <v>959.7</v>
      </c>
      <c r="P7">
        <v>1006.2</v>
      </c>
      <c r="Q7">
        <v>1055.0999999999999</v>
      </c>
      <c r="T7">
        <f>H4+H5+H7+H8+H37+H38</f>
        <v>2603200</v>
      </c>
    </row>
    <row r="8" spans="1:20" x14ac:dyDescent="0.25">
      <c r="A8" s="1"/>
      <c r="B8" s="1"/>
      <c r="C8" s="1">
        <v>129</v>
      </c>
      <c r="D8" s="1">
        <v>213</v>
      </c>
      <c r="E8" s="6">
        <v>431000</v>
      </c>
      <c r="F8" s="6">
        <v>323000</v>
      </c>
      <c r="G8" s="6">
        <v>323000</v>
      </c>
      <c r="H8" s="6">
        <v>418700</v>
      </c>
      <c r="I8" s="12">
        <f t="shared" si="0"/>
        <v>-12300</v>
      </c>
      <c r="J8" s="1">
        <f>K8-E8</f>
        <v>0</v>
      </c>
      <c r="K8" s="1">
        <v>431000</v>
      </c>
      <c r="O8">
        <v>907.2</v>
      </c>
      <c r="P8">
        <v>907.2</v>
      </c>
      <c r="Q8">
        <v>929.3</v>
      </c>
    </row>
    <row r="9" spans="1:20" x14ac:dyDescent="0.25">
      <c r="A9" s="1"/>
      <c r="B9" s="1"/>
      <c r="C9" s="1">
        <v>244</v>
      </c>
      <c r="D9" s="3">
        <v>221</v>
      </c>
      <c r="E9" s="3">
        <v>20000</v>
      </c>
      <c r="F9" s="3">
        <v>20000</v>
      </c>
      <c r="G9" s="3">
        <v>20000</v>
      </c>
      <c r="H9" s="3">
        <v>20000</v>
      </c>
      <c r="I9" s="12">
        <f t="shared" si="0"/>
        <v>0</v>
      </c>
      <c r="J9" s="1"/>
      <c r="K9" s="1">
        <f t="shared" si="1"/>
        <v>20000</v>
      </c>
      <c r="O9">
        <v>85.9</v>
      </c>
    </row>
    <row r="10" spans="1:20" x14ac:dyDescent="0.25">
      <c r="A10" s="1"/>
      <c r="B10" s="1"/>
      <c r="C10" s="1">
        <v>244</v>
      </c>
      <c r="D10" s="3">
        <v>223</v>
      </c>
      <c r="E10" s="3">
        <v>100000</v>
      </c>
      <c r="F10" s="3">
        <v>100000</v>
      </c>
      <c r="G10" s="3">
        <v>100000</v>
      </c>
      <c r="H10" s="3">
        <v>100000</v>
      </c>
      <c r="I10" s="12">
        <f t="shared" si="0"/>
        <v>0</v>
      </c>
      <c r="J10" s="1"/>
      <c r="K10" s="1">
        <f t="shared" si="1"/>
        <v>100000</v>
      </c>
      <c r="O10">
        <v>75</v>
      </c>
      <c r="P10">
        <v>75</v>
      </c>
      <c r="Q10">
        <v>75</v>
      </c>
    </row>
    <row r="11" spans="1:20" x14ac:dyDescent="0.25">
      <c r="A11" s="1"/>
      <c r="B11" s="1"/>
      <c r="C11" s="1">
        <v>244</v>
      </c>
      <c r="D11" s="3">
        <v>225</v>
      </c>
      <c r="E11" s="3">
        <v>5000</v>
      </c>
      <c r="F11" s="3">
        <v>5000</v>
      </c>
      <c r="G11" s="3">
        <v>5000</v>
      </c>
      <c r="H11" s="3">
        <v>5000</v>
      </c>
      <c r="I11" s="12">
        <f t="shared" si="0"/>
        <v>0</v>
      </c>
      <c r="J11" s="1"/>
      <c r="K11" s="1">
        <f t="shared" si="1"/>
        <v>5000</v>
      </c>
      <c r="O11">
        <v>10</v>
      </c>
      <c r="P11">
        <v>10</v>
      </c>
      <c r="Q11">
        <v>10</v>
      </c>
    </row>
    <row r="12" spans="1:20" x14ac:dyDescent="0.25">
      <c r="A12" s="1"/>
      <c r="B12" s="1">
        <f>E9+E10+E11+E12+E13+E14+E15+E16</f>
        <v>290000</v>
      </c>
      <c r="C12" s="1">
        <v>244</v>
      </c>
      <c r="D12" s="3">
        <v>226</v>
      </c>
      <c r="E12" s="3">
        <v>5000</v>
      </c>
      <c r="F12" s="3">
        <v>5000</v>
      </c>
      <c r="G12" s="3">
        <v>5000</v>
      </c>
      <c r="H12" s="3">
        <v>5000</v>
      </c>
      <c r="I12" s="12">
        <f t="shared" si="0"/>
        <v>0</v>
      </c>
      <c r="J12" s="1"/>
      <c r="K12" s="1">
        <f t="shared" si="1"/>
        <v>5000</v>
      </c>
      <c r="M12" s="5">
        <v>290000</v>
      </c>
      <c r="O12">
        <f>SUM(O4:O11)</f>
        <v>5365</v>
      </c>
      <c r="P12">
        <f t="shared" ref="P12:Q12" si="2">SUM(P4:P11)</f>
        <v>5474</v>
      </c>
      <c r="Q12">
        <f t="shared" si="2"/>
        <v>5585.6</v>
      </c>
    </row>
    <row r="13" spans="1:20" x14ac:dyDescent="0.25">
      <c r="A13" s="1"/>
      <c r="B13" s="1"/>
      <c r="C13" s="1">
        <v>244</v>
      </c>
      <c r="D13" s="3">
        <v>310</v>
      </c>
      <c r="E13" s="3">
        <v>5000</v>
      </c>
      <c r="F13" s="3">
        <v>5000</v>
      </c>
      <c r="G13" s="3">
        <v>5000</v>
      </c>
      <c r="H13" s="3">
        <v>5000</v>
      </c>
      <c r="I13" s="12">
        <f t="shared" si="0"/>
        <v>0</v>
      </c>
      <c r="J13" s="1"/>
      <c r="K13" s="1">
        <f t="shared" si="1"/>
        <v>5000</v>
      </c>
    </row>
    <row r="14" spans="1:20" x14ac:dyDescent="0.25">
      <c r="A14" s="1"/>
      <c r="B14" s="1"/>
      <c r="C14" s="1">
        <v>244</v>
      </c>
      <c r="D14" s="3">
        <v>340</v>
      </c>
      <c r="E14" s="3">
        <f>143000</f>
        <v>143000</v>
      </c>
      <c r="F14" s="3">
        <v>143000</v>
      </c>
      <c r="G14" s="3">
        <v>143000</v>
      </c>
      <c r="H14" s="3">
        <v>143000</v>
      </c>
      <c r="I14" s="12">
        <f t="shared" si="0"/>
        <v>0</v>
      </c>
      <c r="J14" s="1"/>
      <c r="K14" s="1">
        <f t="shared" si="1"/>
        <v>143000</v>
      </c>
    </row>
    <row r="15" spans="1:20" x14ac:dyDescent="0.25">
      <c r="A15" s="1"/>
      <c r="B15" s="1"/>
      <c r="C15" s="1">
        <v>852</v>
      </c>
      <c r="D15" s="3">
        <v>290</v>
      </c>
      <c r="E15" s="3">
        <v>11000</v>
      </c>
      <c r="F15" s="3">
        <v>11000</v>
      </c>
      <c r="G15" s="3">
        <v>11000</v>
      </c>
      <c r="H15" s="3">
        <v>11000</v>
      </c>
      <c r="I15" s="12">
        <f t="shared" si="0"/>
        <v>0</v>
      </c>
      <c r="J15" s="1"/>
      <c r="K15" s="1">
        <f t="shared" si="1"/>
        <v>11000</v>
      </c>
    </row>
    <row r="16" spans="1:20" x14ac:dyDescent="0.25">
      <c r="A16" s="1"/>
      <c r="B16" s="1"/>
      <c r="C16" s="1">
        <v>853</v>
      </c>
      <c r="D16" s="3">
        <v>290</v>
      </c>
      <c r="E16" s="3">
        <v>1000</v>
      </c>
      <c r="F16" s="3">
        <v>1000</v>
      </c>
      <c r="G16" s="3">
        <v>1000</v>
      </c>
      <c r="H16" s="3">
        <v>1000</v>
      </c>
      <c r="I16" s="12">
        <f t="shared" si="0"/>
        <v>0</v>
      </c>
      <c r="J16" s="1"/>
      <c r="K16" s="1">
        <f t="shared" si="1"/>
        <v>1000</v>
      </c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2">
        <f t="shared" si="0"/>
        <v>0</v>
      </c>
      <c r="J17" s="1"/>
      <c r="K17" s="1">
        <f t="shared" si="1"/>
        <v>0</v>
      </c>
    </row>
    <row r="18" spans="1:16" x14ac:dyDescent="0.25">
      <c r="A18" s="1" t="s">
        <v>7</v>
      </c>
      <c r="B18" s="1" t="s">
        <v>8</v>
      </c>
      <c r="C18" s="1">
        <v>244</v>
      </c>
      <c r="D18" s="1">
        <v>226</v>
      </c>
      <c r="E18" s="1">
        <v>1000</v>
      </c>
      <c r="F18" s="1">
        <v>1000</v>
      </c>
      <c r="G18" s="1">
        <v>1000</v>
      </c>
      <c r="H18" s="1">
        <v>5000</v>
      </c>
      <c r="I18" s="12">
        <f t="shared" si="0"/>
        <v>4000</v>
      </c>
      <c r="J18" s="3">
        <v>4000</v>
      </c>
      <c r="K18" s="3">
        <f t="shared" si="1"/>
        <v>5000</v>
      </c>
      <c r="L18">
        <f>E18+E24+E25+E26+E28+E29+E30+E32+E33+E34+E35</f>
        <v>250600</v>
      </c>
      <c r="M18">
        <f>F18+F24+F25+F26+F28+F29+F30+F32+F33+F34+F35</f>
        <v>124000</v>
      </c>
      <c r="N18">
        <f>G18+G24+G25+G26+G28+G29+G30+G32+G33+G34+G35</f>
        <v>114000</v>
      </c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2">
        <f t="shared" si="0"/>
        <v>0</v>
      </c>
      <c r="J19" s="3"/>
      <c r="K19" s="3">
        <f t="shared" si="1"/>
        <v>0</v>
      </c>
    </row>
    <row r="20" spans="1:16" x14ac:dyDescent="0.25">
      <c r="A20" s="1" t="s">
        <v>7</v>
      </c>
      <c r="B20" s="1" t="s">
        <v>9</v>
      </c>
      <c r="C20" s="1">
        <v>244</v>
      </c>
      <c r="D20" s="7">
        <v>221</v>
      </c>
      <c r="E20" s="7">
        <v>13000</v>
      </c>
      <c r="F20" s="7">
        <v>13000</v>
      </c>
      <c r="G20" s="7">
        <v>13000</v>
      </c>
      <c r="H20" s="1">
        <v>13000</v>
      </c>
      <c r="I20" s="12">
        <f t="shared" si="0"/>
        <v>0</v>
      </c>
      <c r="J20" s="3"/>
      <c r="K20" s="3">
        <f t="shared" si="1"/>
        <v>13000</v>
      </c>
    </row>
    <row r="21" spans="1:16" x14ac:dyDescent="0.25">
      <c r="A21" s="1"/>
      <c r="B21" s="1"/>
      <c r="C21" s="1"/>
      <c r="D21" s="7">
        <v>226</v>
      </c>
      <c r="E21" s="7">
        <v>10000</v>
      </c>
      <c r="F21" s="7">
        <v>10000</v>
      </c>
      <c r="G21" s="7">
        <v>10000</v>
      </c>
      <c r="H21" s="1">
        <v>10000</v>
      </c>
      <c r="I21" s="12">
        <f t="shared" si="0"/>
        <v>0</v>
      </c>
      <c r="J21" s="3"/>
      <c r="K21" s="3">
        <f t="shared" si="1"/>
        <v>10000</v>
      </c>
      <c r="M21" s="8">
        <f>E20+E21+E22</f>
        <v>38800</v>
      </c>
    </row>
    <row r="22" spans="1:16" x14ac:dyDescent="0.25">
      <c r="A22" s="1"/>
      <c r="B22" s="1"/>
      <c r="C22" s="1"/>
      <c r="D22" s="7">
        <v>340</v>
      </c>
      <c r="E22" s="7">
        <v>15800</v>
      </c>
      <c r="F22" s="7">
        <v>15800</v>
      </c>
      <c r="G22" s="7">
        <v>15800</v>
      </c>
      <c r="H22" s="1">
        <v>15800</v>
      </c>
      <c r="I22" s="12">
        <f t="shared" si="0"/>
        <v>0</v>
      </c>
      <c r="J22" s="3"/>
      <c r="K22" s="3">
        <f t="shared" si="1"/>
        <v>15800</v>
      </c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2">
        <f t="shared" si="0"/>
        <v>0</v>
      </c>
      <c r="J23" s="3"/>
      <c r="K23" s="3">
        <f t="shared" si="1"/>
        <v>0</v>
      </c>
    </row>
    <row r="24" spans="1:16" x14ac:dyDescent="0.25">
      <c r="A24" s="1" t="s">
        <v>7</v>
      </c>
      <c r="B24" s="1" t="s">
        <v>10</v>
      </c>
      <c r="C24" s="1">
        <v>244</v>
      </c>
      <c r="D24" s="1">
        <v>226</v>
      </c>
      <c r="E24" s="1">
        <f>50000+3000</f>
        <v>53000</v>
      </c>
      <c r="F24" s="1">
        <f>5000+5000</f>
        <v>10000</v>
      </c>
      <c r="G24" s="1">
        <v>5000</v>
      </c>
      <c r="H24" s="1">
        <v>40000</v>
      </c>
      <c r="I24" s="12">
        <f t="shared" si="0"/>
        <v>-13000</v>
      </c>
      <c r="J24" s="3">
        <v>139000</v>
      </c>
      <c r="K24" s="3">
        <f t="shared" si="1"/>
        <v>192000</v>
      </c>
      <c r="L24">
        <f>E24+E25+E26+E28+E29+E30</f>
        <v>180600</v>
      </c>
      <c r="M24">
        <f>F24+F25+F26+F28+F29+F30</f>
        <v>95000</v>
      </c>
      <c r="N24">
        <f>G24+G25+G26+G28+G29+G30</f>
        <v>85000</v>
      </c>
    </row>
    <row r="25" spans="1:16" x14ac:dyDescent="0.25">
      <c r="A25" s="1"/>
      <c r="B25" s="1"/>
      <c r="C25" s="1">
        <v>244</v>
      </c>
      <c r="D25" s="1">
        <v>340</v>
      </c>
      <c r="E25" s="1">
        <v>20000</v>
      </c>
      <c r="F25" s="1">
        <v>10000</v>
      </c>
      <c r="G25" s="1">
        <f>10000-5000</f>
        <v>5000</v>
      </c>
      <c r="H25" s="1">
        <v>15000</v>
      </c>
      <c r="I25" s="12">
        <f t="shared" si="0"/>
        <v>-5000</v>
      </c>
      <c r="J25" s="3">
        <v>14700</v>
      </c>
      <c r="K25" s="3">
        <f t="shared" si="1"/>
        <v>34700</v>
      </c>
    </row>
    <row r="26" spans="1:16" x14ac:dyDescent="0.25">
      <c r="A26" s="1"/>
      <c r="B26" s="1"/>
      <c r="C26" s="1">
        <v>852</v>
      </c>
      <c r="D26" s="1">
        <v>290</v>
      </c>
      <c r="E26" s="1">
        <v>1000</v>
      </c>
      <c r="F26" s="1">
        <v>1000</v>
      </c>
      <c r="G26" s="1">
        <v>1000</v>
      </c>
      <c r="H26" s="1">
        <v>1000</v>
      </c>
      <c r="I26" s="12">
        <f t="shared" si="0"/>
        <v>0</v>
      </c>
      <c r="J26" s="3">
        <v>2000</v>
      </c>
      <c r="K26" s="3">
        <f t="shared" si="1"/>
        <v>3000</v>
      </c>
    </row>
    <row r="27" spans="1:16" x14ac:dyDescent="0.25">
      <c r="A27" s="1"/>
      <c r="B27" s="1"/>
      <c r="C27" s="1">
        <v>853</v>
      </c>
      <c r="D27" s="1">
        <v>290</v>
      </c>
      <c r="E27" s="1"/>
      <c r="F27" s="1">
        <v>1000</v>
      </c>
      <c r="G27" s="1">
        <v>1000</v>
      </c>
      <c r="H27" s="1"/>
      <c r="I27" s="12">
        <f t="shared" si="0"/>
        <v>0</v>
      </c>
      <c r="J27" s="3">
        <v>82500</v>
      </c>
      <c r="K27" s="3">
        <f t="shared" si="1"/>
        <v>82500</v>
      </c>
    </row>
    <row r="28" spans="1:16" x14ac:dyDescent="0.25">
      <c r="A28" s="1"/>
      <c r="B28" s="1"/>
      <c r="C28" s="1">
        <v>244</v>
      </c>
      <c r="D28" s="1">
        <v>223</v>
      </c>
      <c r="E28" s="1">
        <f>80000-25000</f>
        <v>55000</v>
      </c>
      <c r="F28" s="1">
        <f>60000-5000</f>
        <v>55000</v>
      </c>
      <c r="G28" s="1">
        <f>50000+5000</f>
        <v>55000</v>
      </c>
      <c r="H28" s="1">
        <v>110000</v>
      </c>
      <c r="I28" s="12">
        <f t="shared" si="0"/>
        <v>55000</v>
      </c>
      <c r="J28" s="3">
        <v>100000</v>
      </c>
      <c r="K28" s="3">
        <f t="shared" si="1"/>
        <v>155000</v>
      </c>
    </row>
    <row r="29" spans="1:16" x14ac:dyDescent="0.25">
      <c r="A29" s="1"/>
      <c r="B29" s="1"/>
      <c r="C29" s="1">
        <v>244</v>
      </c>
      <c r="D29" s="1">
        <v>221</v>
      </c>
      <c r="E29" s="1">
        <f>40000-3000</f>
        <v>37000</v>
      </c>
      <c r="F29" s="1">
        <v>18000</v>
      </c>
      <c r="G29" s="1">
        <v>18000</v>
      </c>
      <c r="H29" s="1">
        <v>40000</v>
      </c>
      <c r="I29" s="12">
        <f t="shared" si="0"/>
        <v>3000</v>
      </c>
      <c r="J29" s="3">
        <v>12000</v>
      </c>
      <c r="K29" s="3">
        <f t="shared" si="1"/>
        <v>49000</v>
      </c>
    </row>
    <row r="30" spans="1:16" x14ac:dyDescent="0.25">
      <c r="A30" s="1"/>
      <c r="B30" s="1"/>
      <c r="C30" s="1">
        <v>244</v>
      </c>
      <c r="D30" s="1">
        <v>225</v>
      </c>
      <c r="E30" s="1">
        <v>14600</v>
      </c>
      <c r="F30" s="1">
        <v>1000</v>
      </c>
      <c r="G30" s="1">
        <v>1000</v>
      </c>
      <c r="H30" s="1">
        <v>5000</v>
      </c>
      <c r="I30" s="12">
        <f t="shared" si="0"/>
        <v>-9600</v>
      </c>
      <c r="J30" s="3">
        <v>14000</v>
      </c>
      <c r="K30" s="3">
        <f t="shared" si="1"/>
        <v>28600</v>
      </c>
      <c r="P30">
        <f>E24+E25+E26+E28+E29+E30+E31+E32+E33+E34+E35</f>
        <v>269600</v>
      </c>
    </row>
    <row r="31" spans="1:16" x14ac:dyDescent="0.25">
      <c r="A31" s="1" t="s">
        <v>7</v>
      </c>
      <c r="B31" s="1" t="s">
        <v>33</v>
      </c>
      <c r="C31" s="1">
        <v>540</v>
      </c>
      <c r="D31" s="1">
        <v>251</v>
      </c>
      <c r="E31" s="1">
        <v>20000</v>
      </c>
      <c r="F31" s="1">
        <v>2000</v>
      </c>
      <c r="G31" s="1">
        <v>2000</v>
      </c>
      <c r="H31" s="1">
        <v>36900</v>
      </c>
      <c r="I31" s="12">
        <f t="shared" si="0"/>
        <v>16900</v>
      </c>
      <c r="J31" s="3">
        <v>30000</v>
      </c>
      <c r="K31" s="3">
        <f t="shared" si="1"/>
        <v>50000</v>
      </c>
      <c r="P31">
        <f>E24+E25+E28+E29+E30</f>
        <v>179600</v>
      </c>
    </row>
    <row r="32" spans="1:16" x14ac:dyDescent="0.25">
      <c r="A32" s="1" t="s">
        <v>7</v>
      </c>
      <c r="B32" s="1" t="s">
        <v>11</v>
      </c>
      <c r="C32" s="1">
        <v>244</v>
      </c>
      <c r="D32" s="1">
        <v>225</v>
      </c>
      <c r="E32" s="1">
        <v>1000</v>
      </c>
      <c r="F32" s="1">
        <v>1000</v>
      </c>
      <c r="G32" s="1">
        <v>1000</v>
      </c>
      <c r="H32" s="1">
        <v>20000</v>
      </c>
      <c r="I32" s="12">
        <f t="shared" si="0"/>
        <v>19000</v>
      </c>
      <c r="J32" s="3">
        <v>19000</v>
      </c>
      <c r="K32" s="3">
        <f t="shared" si="1"/>
        <v>20000</v>
      </c>
      <c r="L32">
        <f>E32+E33+E34+E35</f>
        <v>69000</v>
      </c>
      <c r="M32">
        <f>F32+F33+F34+F35</f>
        <v>28000</v>
      </c>
      <c r="N32">
        <f>G32+G33+G34+G35</f>
        <v>28000</v>
      </c>
    </row>
    <row r="33" spans="1:17" x14ac:dyDescent="0.25">
      <c r="A33" s="1"/>
      <c r="B33" s="1"/>
      <c r="C33" s="1">
        <v>244</v>
      </c>
      <c r="D33" s="1">
        <v>310</v>
      </c>
      <c r="E33" s="1">
        <v>2000</v>
      </c>
      <c r="F33" s="1">
        <v>1000</v>
      </c>
      <c r="G33" s="1">
        <v>1000</v>
      </c>
      <c r="H33" s="1">
        <v>10000</v>
      </c>
      <c r="I33" s="12">
        <f t="shared" si="0"/>
        <v>8000</v>
      </c>
      <c r="J33" s="3">
        <v>19000</v>
      </c>
      <c r="K33" s="3">
        <f t="shared" si="1"/>
        <v>21000</v>
      </c>
    </row>
    <row r="34" spans="1:17" x14ac:dyDescent="0.25">
      <c r="A34" s="1"/>
      <c r="B34" s="1"/>
      <c r="C34" s="1">
        <v>244</v>
      </c>
      <c r="D34" s="1">
        <v>340</v>
      </c>
      <c r="E34" s="1">
        <v>1000</v>
      </c>
      <c r="F34" s="1">
        <v>1000</v>
      </c>
      <c r="G34" s="1">
        <v>1000</v>
      </c>
      <c r="H34" s="1">
        <v>10000</v>
      </c>
      <c r="I34" s="12">
        <f t="shared" si="0"/>
        <v>9000</v>
      </c>
      <c r="J34" s="3">
        <v>14000</v>
      </c>
      <c r="K34" s="3">
        <f t="shared" si="1"/>
        <v>15000</v>
      </c>
    </row>
    <row r="35" spans="1:17" x14ac:dyDescent="0.25">
      <c r="A35" s="1"/>
      <c r="B35" s="1"/>
      <c r="C35" s="1">
        <v>851</v>
      </c>
      <c r="D35" s="1">
        <v>290</v>
      </c>
      <c r="E35" s="1">
        <v>65000</v>
      </c>
      <c r="F35" s="1">
        <v>25000</v>
      </c>
      <c r="G35" s="1">
        <v>25000</v>
      </c>
      <c r="H35" s="1">
        <v>90000</v>
      </c>
      <c r="I35" s="12">
        <f t="shared" si="0"/>
        <v>25000</v>
      </c>
      <c r="J35" s="3">
        <v>65000</v>
      </c>
      <c r="K35" s="3">
        <f t="shared" si="1"/>
        <v>130000</v>
      </c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2">
        <f t="shared" si="0"/>
        <v>0</v>
      </c>
      <c r="J36" s="3"/>
      <c r="K36" s="3">
        <f t="shared" si="1"/>
        <v>0</v>
      </c>
    </row>
    <row r="37" spans="1:17" s="16" customFormat="1" x14ac:dyDescent="0.25">
      <c r="A37" s="14" t="s">
        <v>12</v>
      </c>
      <c r="B37" s="14" t="s">
        <v>13</v>
      </c>
      <c r="C37" s="14">
        <v>121</v>
      </c>
      <c r="D37" s="14">
        <v>211</v>
      </c>
      <c r="E37" s="14">
        <v>125800</v>
      </c>
      <c r="F37" s="14">
        <v>125800</v>
      </c>
      <c r="G37" s="14">
        <v>127600</v>
      </c>
      <c r="H37" s="14">
        <v>125800</v>
      </c>
      <c r="I37" s="15">
        <f t="shared" si="0"/>
        <v>0</v>
      </c>
      <c r="J37" s="14"/>
      <c r="K37" s="14">
        <f t="shared" si="1"/>
        <v>125800</v>
      </c>
      <c r="M37" s="16">
        <f>E37+E38</f>
        <v>162700</v>
      </c>
    </row>
    <row r="38" spans="1:17" s="16" customFormat="1" x14ac:dyDescent="0.25">
      <c r="A38" s="14"/>
      <c r="B38" s="14"/>
      <c r="C38" s="14">
        <v>129</v>
      </c>
      <c r="D38" s="14">
        <v>213</v>
      </c>
      <c r="E38" s="14">
        <v>36900</v>
      </c>
      <c r="F38" s="14">
        <v>38600</v>
      </c>
      <c r="G38" s="14">
        <v>42700</v>
      </c>
      <c r="H38" s="14">
        <v>36900</v>
      </c>
      <c r="I38" s="15">
        <f t="shared" si="0"/>
        <v>0</v>
      </c>
      <c r="J38" s="14"/>
      <c r="K38" s="14">
        <f t="shared" si="1"/>
        <v>36900</v>
      </c>
    </row>
    <row r="39" spans="1:17" x14ac:dyDescent="0.25">
      <c r="A39" s="1"/>
      <c r="B39" s="1"/>
      <c r="C39" s="1"/>
      <c r="D39" s="1"/>
      <c r="E39" s="1"/>
      <c r="F39" s="1"/>
      <c r="G39" s="1"/>
      <c r="H39" s="1"/>
      <c r="I39" s="12">
        <f t="shared" si="0"/>
        <v>0</v>
      </c>
      <c r="J39" s="3"/>
      <c r="K39" s="3">
        <f t="shared" si="1"/>
        <v>0</v>
      </c>
    </row>
    <row r="40" spans="1:17" x14ac:dyDescent="0.25">
      <c r="A40" s="1" t="s">
        <v>14</v>
      </c>
      <c r="B40" s="1" t="s">
        <v>15</v>
      </c>
      <c r="C40" s="1">
        <v>244</v>
      </c>
      <c r="D40" s="1">
        <v>340</v>
      </c>
      <c r="E40" s="1">
        <v>1000</v>
      </c>
      <c r="F40" s="1">
        <v>1000</v>
      </c>
      <c r="G40" s="1">
        <v>1000</v>
      </c>
      <c r="H40" s="1">
        <v>1000</v>
      </c>
      <c r="I40" s="12">
        <f t="shared" si="0"/>
        <v>0</v>
      </c>
      <c r="J40" s="3">
        <v>9000</v>
      </c>
      <c r="K40" s="3">
        <f t="shared" si="1"/>
        <v>10000</v>
      </c>
    </row>
    <row r="41" spans="1:17" x14ac:dyDescent="0.25">
      <c r="A41" s="1"/>
      <c r="B41" s="1"/>
      <c r="C41" s="1">
        <v>244</v>
      </c>
      <c r="D41" s="1">
        <v>225</v>
      </c>
      <c r="E41" s="1">
        <v>1000</v>
      </c>
      <c r="F41" s="1">
        <v>1000</v>
      </c>
      <c r="G41" s="1">
        <v>1000</v>
      </c>
      <c r="H41" s="1">
        <v>1000</v>
      </c>
      <c r="I41" s="12">
        <f t="shared" si="0"/>
        <v>0</v>
      </c>
      <c r="J41" s="3">
        <v>9000</v>
      </c>
      <c r="K41" s="3">
        <f t="shared" si="1"/>
        <v>10000</v>
      </c>
    </row>
    <row r="42" spans="1:17" x14ac:dyDescent="0.25">
      <c r="A42" s="1"/>
      <c r="B42" s="1"/>
      <c r="C42" s="1"/>
      <c r="D42" s="1"/>
      <c r="E42" s="1"/>
      <c r="F42" s="1"/>
      <c r="G42" s="1"/>
      <c r="H42" s="1"/>
      <c r="I42" s="12">
        <f t="shared" si="0"/>
        <v>0</v>
      </c>
      <c r="J42" s="3"/>
      <c r="K42" s="3">
        <f t="shared" si="1"/>
        <v>0</v>
      </c>
    </row>
    <row r="43" spans="1:17" x14ac:dyDescent="0.25">
      <c r="A43" s="1" t="s">
        <v>16</v>
      </c>
      <c r="B43" s="1" t="s">
        <v>17</v>
      </c>
      <c r="C43" s="1">
        <v>244</v>
      </c>
      <c r="D43" s="1">
        <v>225</v>
      </c>
      <c r="E43" s="3">
        <v>758900</v>
      </c>
      <c r="F43" s="3">
        <v>856200</v>
      </c>
      <c r="G43" s="3">
        <v>967000</v>
      </c>
      <c r="H43" s="1">
        <v>758900</v>
      </c>
      <c r="I43" s="12">
        <f t="shared" si="0"/>
        <v>0</v>
      </c>
      <c r="J43" s="3">
        <v>313300</v>
      </c>
      <c r="K43" s="3">
        <f t="shared" si="1"/>
        <v>1072200</v>
      </c>
      <c r="L43">
        <f>E43+E44+E45</f>
        <v>758900</v>
      </c>
      <c r="M43">
        <f>F43+F44+F45</f>
        <v>856200</v>
      </c>
      <c r="N43">
        <f>G43+G44+G45</f>
        <v>967000</v>
      </c>
      <c r="O43">
        <f>L43+E47</f>
        <v>759900</v>
      </c>
      <c r="P43">
        <f>M43+F47</f>
        <v>857200</v>
      </c>
      <c r="Q43">
        <f>N43+G47</f>
        <v>968000</v>
      </c>
    </row>
    <row r="44" spans="1:17" x14ac:dyDescent="0.25">
      <c r="A44" s="1"/>
      <c r="B44" s="1"/>
      <c r="C44" s="1"/>
      <c r="D44" s="1"/>
      <c r="E44" s="1"/>
      <c r="F44" s="1"/>
      <c r="G44" s="1"/>
      <c r="H44" s="1"/>
      <c r="I44" s="12">
        <f t="shared" si="0"/>
        <v>0</v>
      </c>
      <c r="J44" s="3"/>
      <c r="K44" s="3">
        <f t="shared" si="1"/>
        <v>0</v>
      </c>
    </row>
    <row r="45" spans="1:17" x14ac:dyDescent="0.25">
      <c r="A45" s="1"/>
      <c r="B45" s="1"/>
      <c r="C45" s="1"/>
      <c r="D45" s="1"/>
      <c r="E45" s="1"/>
      <c r="F45" s="1"/>
      <c r="G45" s="1"/>
      <c r="H45" s="1"/>
      <c r="I45" s="12">
        <f t="shared" si="0"/>
        <v>0</v>
      </c>
      <c r="J45" s="3"/>
      <c r="K45" s="3">
        <f t="shared" si="1"/>
        <v>0</v>
      </c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12">
        <f t="shared" si="0"/>
        <v>0</v>
      </c>
      <c r="J46" s="3"/>
      <c r="K46" s="3">
        <f t="shared" si="1"/>
        <v>0</v>
      </c>
    </row>
    <row r="47" spans="1:17" x14ac:dyDescent="0.25">
      <c r="A47" s="1" t="s">
        <v>18</v>
      </c>
      <c r="B47" s="1" t="s">
        <v>10</v>
      </c>
      <c r="C47" s="1">
        <v>244</v>
      </c>
      <c r="D47" s="1">
        <v>226</v>
      </c>
      <c r="E47" s="1">
        <v>1000</v>
      </c>
      <c r="F47" s="1">
        <v>1000</v>
      </c>
      <c r="G47" s="1">
        <v>1000</v>
      </c>
      <c r="H47" s="1">
        <v>10000</v>
      </c>
      <c r="I47" s="12">
        <f t="shared" si="0"/>
        <v>9000</v>
      </c>
      <c r="J47" s="3">
        <v>9000</v>
      </c>
      <c r="K47" s="3">
        <f t="shared" si="1"/>
        <v>10000</v>
      </c>
    </row>
    <row r="48" spans="1:17" x14ac:dyDescent="0.25">
      <c r="A48" s="1"/>
      <c r="B48" s="1"/>
      <c r="C48" s="1"/>
      <c r="D48" s="1"/>
      <c r="E48" s="1"/>
      <c r="F48" s="1"/>
      <c r="G48" s="1"/>
      <c r="H48" s="1"/>
      <c r="I48" s="12">
        <f t="shared" si="0"/>
        <v>0</v>
      </c>
      <c r="J48" s="3"/>
      <c r="K48" s="3">
        <f t="shared" si="1"/>
        <v>0</v>
      </c>
    </row>
    <row r="49" spans="1:14" x14ac:dyDescent="0.25">
      <c r="A49" s="1" t="s">
        <v>19</v>
      </c>
      <c r="B49" s="1" t="s">
        <v>20</v>
      </c>
      <c r="C49" s="1">
        <v>244</v>
      </c>
      <c r="D49" s="1">
        <v>226</v>
      </c>
      <c r="E49" s="1">
        <v>1000</v>
      </c>
      <c r="F49" s="1">
        <v>1000</v>
      </c>
      <c r="G49" s="1">
        <v>1000</v>
      </c>
      <c r="H49" s="1">
        <v>10000</v>
      </c>
      <c r="I49" s="12">
        <f t="shared" si="0"/>
        <v>9000</v>
      </c>
      <c r="J49" s="3">
        <v>9000</v>
      </c>
      <c r="K49" s="3">
        <f t="shared" si="1"/>
        <v>10000</v>
      </c>
      <c r="L49">
        <f>L51+E49</f>
        <v>259400</v>
      </c>
      <c r="M49">
        <f>M51+F49</f>
        <v>222000</v>
      </c>
      <c r="N49">
        <f>N51+G49</f>
        <v>262000</v>
      </c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2">
        <f t="shared" si="0"/>
        <v>0</v>
      </c>
      <c r="J50" s="3"/>
      <c r="K50" s="3">
        <f t="shared" si="1"/>
        <v>0</v>
      </c>
    </row>
    <row r="51" spans="1:14" x14ac:dyDescent="0.25">
      <c r="A51" s="1" t="s">
        <v>21</v>
      </c>
      <c r="B51" s="1" t="s">
        <v>22</v>
      </c>
      <c r="C51" s="1">
        <v>244</v>
      </c>
      <c r="D51" s="1">
        <v>225</v>
      </c>
      <c r="E51" s="1">
        <v>1000</v>
      </c>
      <c r="F51" s="1">
        <v>1000</v>
      </c>
      <c r="G51" s="1">
        <v>1000</v>
      </c>
      <c r="H51" s="1">
        <v>10000</v>
      </c>
      <c r="I51" s="12">
        <f t="shared" si="0"/>
        <v>9000</v>
      </c>
      <c r="J51" s="3">
        <v>9000</v>
      </c>
      <c r="K51" s="3">
        <f t="shared" si="1"/>
        <v>10000</v>
      </c>
      <c r="L51">
        <f>E51+E53+E54+E55+E56+E57+E58+E59</f>
        <v>258400</v>
      </c>
      <c r="M51">
        <f>F51+F53+F54+F55+F56+F57+F58+F59</f>
        <v>221000</v>
      </c>
      <c r="N51">
        <f>G51+G53+G54+G55+G56+G57+G58+G59</f>
        <v>261000</v>
      </c>
    </row>
    <row r="52" spans="1:14" x14ac:dyDescent="0.25">
      <c r="A52" s="1"/>
      <c r="B52" s="1"/>
      <c r="C52" s="1"/>
      <c r="D52" s="1"/>
      <c r="E52" s="1"/>
      <c r="F52" s="1"/>
      <c r="G52" s="1"/>
      <c r="H52" s="1"/>
      <c r="I52" s="12">
        <f t="shared" si="0"/>
        <v>0</v>
      </c>
      <c r="J52" s="3"/>
      <c r="K52" s="3">
        <f t="shared" si="1"/>
        <v>0</v>
      </c>
    </row>
    <row r="53" spans="1:14" x14ac:dyDescent="0.25">
      <c r="A53" s="1"/>
      <c r="B53" s="1" t="s">
        <v>23</v>
      </c>
      <c r="C53" s="1">
        <v>244</v>
      </c>
      <c r="D53" s="1">
        <v>225</v>
      </c>
      <c r="E53" s="1">
        <v>1000</v>
      </c>
      <c r="F53" s="1">
        <v>1000</v>
      </c>
      <c r="G53" s="1">
        <v>1000</v>
      </c>
      <c r="H53" s="1">
        <v>10000</v>
      </c>
      <c r="I53" s="12">
        <f t="shared" si="0"/>
        <v>9000</v>
      </c>
      <c r="J53" s="3">
        <v>9000</v>
      </c>
      <c r="K53" s="3">
        <f t="shared" si="1"/>
        <v>10000</v>
      </c>
    </row>
    <row r="54" spans="1:14" x14ac:dyDescent="0.25">
      <c r="A54" s="1"/>
      <c r="B54" s="1" t="s">
        <v>24</v>
      </c>
      <c r="C54" s="1">
        <v>244</v>
      </c>
      <c r="D54" s="1">
        <v>225</v>
      </c>
      <c r="E54" s="1">
        <v>1000</v>
      </c>
      <c r="F54" s="1">
        <v>1000</v>
      </c>
      <c r="G54" s="1">
        <v>1000</v>
      </c>
      <c r="H54" s="1">
        <v>10000</v>
      </c>
      <c r="I54" s="12">
        <f t="shared" si="0"/>
        <v>9000</v>
      </c>
      <c r="J54" s="3">
        <v>9000</v>
      </c>
      <c r="K54" s="3">
        <f t="shared" si="1"/>
        <v>10000</v>
      </c>
    </row>
    <row r="55" spans="1:14" x14ac:dyDescent="0.25">
      <c r="A55" s="1"/>
      <c r="B55" s="1" t="s">
        <v>25</v>
      </c>
      <c r="C55" s="1">
        <v>244</v>
      </c>
      <c r="D55" s="1">
        <v>225</v>
      </c>
      <c r="E55" s="1">
        <v>1000</v>
      </c>
      <c r="F55" s="1">
        <v>1000</v>
      </c>
      <c r="G55" s="1">
        <v>1000</v>
      </c>
      <c r="H55" s="1">
        <v>10000</v>
      </c>
      <c r="I55" s="12">
        <f t="shared" si="0"/>
        <v>9000</v>
      </c>
      <c r="J55" s="3">
        <v>9000</v>
      </c>
      <c r="K55" s="3">
        <f t="shared" si="1"/>
        <v>10000</v>
      </c>
    </row>
    <row r="56" spans="1:14" x14ac:dyDescent="0.25">
      <c r="A56" s="1"/>
      <c r="B56" s="1" t="s">
        <v>26</v>
      </c>
      <c r="C56" s="1">
        <v>244</v>
      </c>
      <c r="D56" s="1">
        <v>225</v>
      </c>
      <c r="E56" s="6">
        <v>205000</v>
      </c>
      <c r="F56" s="6">
        <f>174300+39700</f>
        <v>214000</v>
      </c>
      <c r="G56" s="6">
        <v>237400</v>
      </c>
      <c r="H56" s="6">
        <v>703100</v>
      </c>
      <c r="I56" s="12">
        <f t="shared" si="0"/>
        <v>498100</v>
      </c>
      <c r="J56" s="3">
        <f>478500+100000</f>
        <v>578500</v>
      </c>
      <c r="K56" s="3">
        <f t="shared" si="1"/>
        <v>783500</v>
      </c>
      <c r="L56">
        <f>E56+E57+E58+E59</f>
        <v>254400</v>
      </c>
      <c r="M56">
        <f>F56+F57+F58+F59</f>
        <v>217000</v>
      </c>
      <c r="N56">
        <f>G56+G57+G58+G59</f>
        <v>257000</v>
      </c>
    </row>
    <row r="57" spans="1:14" x14ac:dyDescent="0.25">
      <c r="A57" s="1"/>
      <c r="B57" s="1"/>
      <c r="C57" s="1">
        <v>244</v>
      </c>
      <c r="D57" s="1">
        <v>226</v>
      </c>
      <c r="E57" s="1">
        <v>1000</v>
      </c>
      <c r="F57" s="1">
        <v>1000</v>
      </c>
      <c r="G57" s="1">
        <v>1000</v>
      </c>
      <c r="H57" s="1">
        <v>10000</v>
      </c>
      <c r="I57" s="12">
        <f t="shared" si="0"/>
        <v>9000</v>
      </c>
      <c r="J57" s="3">
        <v>9000</v>
      </c>
      <c r="K57" s="3">
        <f t="shared" si="1"/>
        <v>10000</v>
      </c>
    </row>
    <row r="58" spans="1:14" x14ac:dyDescent="0.25">
      <c r="A58" s="1"/>
      <c r="B58" s="1"/>
      <c r="C58" s="1">
        <v>244</v>
      </c>
      <c r="D58" s="1">
        <v>290</v>
      </c>
      <c r="E58" s="1">
        <v>1000</v>
      </c>
      <c r="F58" s="1">
        <v>1000</v>
      </c>
      <c r="G58" s="1">
        <v>1000</v>
      </c>
      <c r="H58" s="1">
        <v>1000</v>
      </c>
      <c r="I58" s="12">
        <f t="shared" si="0"/>
        <v>0</v>
      </c>
      <c r="J58" s="3"/>
      <c r="K58" s="3">
        <f t="shared" si="1"/>
        <v>1000</v>
      </c>
    </row>
    <row r="59" spans="1:14" x14ac:dyDescent="0.25">
      <c r="A59" s="1"/>
      <c r="B59" s="1"/>
      <c r="C59" s="1">
        <v>244</v>
      </c>
      <c r="D59" s="1">
        <v>340</v>
      </c>
      <c r="E59" s="1">
        <v>47400</v>
      </c>
      <c r="F59" s="1">
        <v>1000</v>
      </c>
      <c r="G59" s="1">
        <v>17600</v>
      </c>
      <c r="H59" s="1">
        <v>133100</v>
      </c>
      <c r="I59" s="12">
        <f t="shared" si="0"/>
        <v>85700</v>
      </c>
      <c r="J59" s="3">
        <f>149000+72500</f>
        <v>221500</v>
      </c>
      <c r="K59" s="3">
        <f t="shared" si="1"/>
        <v>268900</v>
      </c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2">
        <f t="shared" si="0"/>
        <v>0</v>
      </c>
      <c r="J60" s="3"/>
      <c r="K60" s="3">
        <f t="shared" si="1"/>
        <v>0</v>
      </c>
    </row>
    <row r="61" spans="1:14" x14ac:dyDescent="0.25">
      <c r="A61" s="1" t="s">
        <v>27</v>
      </c>
      <c r="B61" s="1" t="s">
        <v>28</v>
      </c>
      <c r="C61" s="1">
        <v>244</v>
      </c>
      <c r="D61" s="1">
        <v>340</v>
      </c>
      <c r="E61" s="1">
        <v>1000</v>
      </c>
      <c r="F61" s="1">
        <v>1000</v>
      </c>
      <c r="G61" s="1">
        <v>1000</v>
      </c>
      <c r="H61" s="1">
        <v>10000</v>
      </c>
      <c r="I61" s="12">
        <f t="shared" si="0"/>
        <v>9000</v>
      </c>
      <c r="J61" s="3">
        <v>9000</v>
      </c>
      <c r="K61" s="3">
        <f t="shared" si="1"/>
        <v>10000</v>
      </c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2">
        <f t="shared" si="0"/>
        <v>0</v>
      </c>
      <c r="J62" s="3"/>
      <c r="K62" s="3">
        <f t="shared" si="1"/>
        <v>0</v>
      </c>
    </row>
    <row r="63" spans="1:14" x14ac:dyDescent="0.25">
      <c r="A63" s="4">
        <v>1001</v>
      </c>
      <c r="B63" s="1" t="s">
        <v>29</v>
      </c>
      <c r="C63" s="1">
        <v>313</v>
      </c>
      <c r="D63" s="1">
        <v>263</v>
      </c>
      <c r="E63" s="1">
        <v>37000</v>
      </c>
      <c r="F63" s="1">
        <v>37000</v>
      </c>
      <c r="G63" s="1">
        <v>37000</v>
      </c>
      <c r="H63" s="1">
        <v>75000</v>
      </c>
      <c r="I63" s="12">
        <f t="shared" si="0"/>
        <v>38000</v>
      </c>
      <c r="J63" s="3">
        <v>38000</v>
      </c>
      <c r="K63" s="3">
        <f t="shared" si="1"/>
        <v>75000</v>
      </c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2">
        <f t="shared" si="0"/>
        <v>0</v>
      </c>
      <c r="J64" s="3"/>
      <c r="K64" s="3">
        <f t="shared" si="1"/>
        <v>0</v>
      </c>
    </row>
    <row r="65" spans="1:14" x14ac:dyDescent="0.25">
      <c r="A65" s="1" t="s">
        <v>30</v>
      </c>
      <c r="B65" s="3" t="s">
        <v>34</v>
      </c>
      <c r="C65" s="1">
        <v>880</v>
      </c>
      <c r="D65" s="1">
        <v>290</v>
      </c>
      <c r="E65" s="1"/>
      <c r="F65" s="1"/>
      <c r="G65" s="1"/>
      <c r="H65" s="1">
        <v>85900</v>
      </c>
      <c r="I65" s="12">
        <f t="shared" si="0"/>
        <v>85900</v>
      </c>
      <c r="J65" s="3"/>
      <c r="K65" s="3">
        <f t="shared" si="1"/>
        <v>0</v>
      </c>
    </row>
    <row r="66" spans="1:14" x14ac:dyDescent="0.25">
      <c r="A66" s="1"/>
      <c r="B66" s="1" t="s">
        <v>31</v>
      </c>
      <c r="C66" s="1"/>
      <c r="D66" s="1"/>
      <c r="E66" s="1">
        <f t="shared" ref="E66:K66" si="3">SUM(E4:E65)</f>
        <v>4367400</v>
      </c>
      <c r="F66" s="1">
        <f t="shared" si="3"/>
        <v>3632400</v>
      </c>
      <c r="G66" s="1">
        <f t="shared" si="3"/>
        <v>3779100</v>
      </c>
      <c r="H66" s="1">
        <f t="shared" si="3"/>
        <v>5153900</v>
      </c>
      <c r="I66" s="13">
        <f t="shared" si="3"/>
        <v>786500</v>
      </c>
      <c r="J66" s="1">
        <f t="shared" si="3"/>
        <v>1756500</v>
      </c>
      <c r="K66" s="1">
        <f t="shared" si="3"/>
        <v>6123900</v>
      </c>
      <c r="L66">
        <f>E66+J66</f>
        <v>6123900</v>
      </c>
      <c r="N66">
        <f>5815100</f>
        <v>5815100</v>
      </c>
    </row>
    <row r="67" spans="1:14" x14ac:dyDescent="0.25">
      <c r="N67">
        <f>N66-K66</f>
        <v>-308800</v>
      </c>
    </row>
    <row r="74" spans="1:14" x14ac:dyDescent="0.25">
      <c r="C74" t="s">
        <v>39</v>
      </c>
      <c r="D74" t="s">
        <v>4</v>
      </c>
      <c r="E74">
        <v>55358</v>
      </c>
      <c r="F74">
        <v>55358</v>
      </c>
      <c r="G74">
        <v>55358</v>
      </c>
    </row>
    <row r="75" spans="1:14" x14ac:dyDescent="0.25">
      <c r="D75" t="s">
        <v>7</v>
      </c>
      <c r="E75">
        <v>34642</v>
      </c>
      <c r="F75">
        <v>34642</v>
      </c>
      <c r="G75">
        <v>34642</v>
      </c>
    </row>
    <row r="76" spans="1:14" x14ac:dyDescent="0.25">
      <c r="E76">
        <f>SUM(E74:E75)</f>
        <v>90000</v>
      </c>
    </row>
    <row r="78" spans="1:14" x14ac:dyDescent="0.25">
      <c r="C78" t="s">
        <v>40</v>
      </c>
      <c r="D78" t="s">
        <v>4</v>
      </c>
      <c r="E78">
        <v>44642</v>
      </c>
      <c r="F78">
        <v>44642</v>
      </c>
      <c r="G78">
        <v>44642</v>
      </c>
    </row>
    <row r="79" spans="1:14" x14ac:dyDescent="0.25">
      <c r="D79" t="s">
        <v>7</v>
      </c>
      <c r="E79">
        <v>20358</v>
      </c>
    </row>
    <row r="80" spans="1:14" x14ac:dyDescent="0.25">
      <c r="E80">
        <f>SUM(E78:E79)</f>
        <v>65000</v>
      </c>
    </row>
    <row r="82" spans="1:7" x14ac:dyDescent="0.25">
      <c r="B82" t="s">
        <v>41</v>
      </c>
      <c r="D82" t="s">
        <v>4</v>
      </c>
      <c r="E82">
        <v>20000</v>
      </c>
      <c r="F82">
        <f>F9</f>
        <v>20000</v>
      </c>
      <c r="G82">
        <f>G9</f>
        <v>20000</v>
      </c>
    </row>
    <row r="83" spans="1:7" x14ac:dyDescent="0.25">
      <c r="C83" t="s">
        <v>42</v>
      </c>
      <c r="D83" t="s">
        <v>7</v>
      </c>
      <c r="E83">
        <v>13000</v>
      </c>
      <c r="F83">
        <f>F20</f>
        <v>13000</v>
      </c>
      <c r="G83">
        <f>G20</f>
        <v>13000</v>
      </c>
    </row>
    <row r="84" spans="1:7" x14ac:dyDescent="0.25">
      <c r="D84" t="s">
        <v>7</v>
      </c>
      <c r="E84">
        <v>37000</v>
      </c>
      <c r="F84">
        <f>F29</f>
        <v>18000</v>
      </c>
      <c r="G84">
        <f>G29</f>
        <v>18000</v>
      </c>
    </row>
    <row r="85" spans="1:7" x14ac:dyDescent="0.25">
      <c r="E85">
        <f>SUM(E82:E84)</f>
        <v>70000</v>
      </c>
      <c r="F85">
        <f>SUM(F82:F84)</f>
        <v>51000</v>
      </c>
      <c r="G85">
        <f>SUM(G82:G84)</f>
        <v>51000</v>
      </c>
    </row>
    <row r="88" spans="1:7" ht="30" x14ac:dyDescent="0.25">
      <c r="A88" s="17" t="s">
        <v>43</v>
      </c>
      <c r="B88" s="36" t="s">
        <v>44</v>
      </c>
      <c r="C88" s="37"/>
      <c r="D88" s="37"/>
      <c r="E88" s="18">
        <v>14400</v>
      </c>
    </row>
    <row r="90" spans="1:7" x14ac:dyDescent="0.25">
      <c r="A90" t="s">
        <v>45</v>
      </c>
      <c r="B90" s="36" t="s">
        <v>44</v>
      </c>
      <c r="C90" s="37"/>
      <c r="D90" s="37"/>
      <c r="E90">
        <v>6320</v>
      </c>
    </row>
  </sheetData>
  <mergeCells count="3">
    <mergeCell ref="A2:L2"/>
    <mergeCell ref="B88:D88"/>
    <mergeCell ref="B90:D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2020-02-03T13:50:17Z</dcterms:modified>
</cp:coreProperties>
</file>